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4b" sheetId="1" r:id="rId1"/>
  </sheets>
  <definedNames>
    <definedName name="_xlnm.Print_Area" localSheetId="0">'St.4b'!$A$1:$AO$57</definedName>
    <definedName name="_xlnm.Print_Titles" localSheetId="0">'St.4b'!$A:$B,'St.4b'!$1:$4</definedName>
  </definedNames>
  <calcPr fullCalcOnLoad="1"/>
</workbook>
</file>

<file path=xl/sharedStrings.xml><?xml version="1.0" encoding="utf-8"?>
<sst xmlns="http://schemas.openxmlformats.org/spreadsheetml/2006/main" count="113" uniqueCount="74">
  <si>
    <t>Actual</t>
  </si>
  <si>
    <t>RE</t>
  </si>
  <si>
    <t>BE</t>
  </si>
  <si>
    <t>Estimate</t>
  </si>
  <si>
    <t>Forecast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</si>
  <si>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</si>
  <si>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</si>
  <si>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</si>
  <si>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</si>
  <si>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</si>
  <si>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</si>
  <si>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</si>
  <si>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</si>
  <si>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Description</t>
  </si>
  <si>
    <t>Plan</t>
  </si>
  <si>
    <t>Non
 Plan</t>
  </si>
  <si>
    <t>Total</t>
  </si>
  <si>
    <t>Capital Disbursement ( I to IV)</t>
  </si>
  <si>
    <t>I</t>
  </si>
  <si>
    <t>Capital Outlay (1 + 2)</t>
  </si>
  <si>
    <t>1.  Developmental Outlay (a + b)</t>
  </si>
  <si>
    <t xml:space="preserve">     a)  Social Services (4202 to 4251)</t>
  </si>
  <si>
    <t xml:space="preserve">          Education (4202)</t>
  </si>
  <si>
    <t xml:space="preserve">          Medical &amp; Public Health (4210)</t>
  </si>
  <si>
    <t xml:space="preserve">          Family Welfare (4211)</t>
  </si>
  <si>
    <t xml:space="preserve">          Water Supply and Sanitation (4215)</t>
  </si>
  <si>
    <t xml:space="preserve">           Housing (4216)</t>
  </si>
  <si>
    <t xml:space="preserve">           Others</t>
  </si>
  <si>
    <t xml:space="preserve">     b)  Economic Services (4401 to 5606)</t>
  </si>
  <si>
    <t xml:space="preserve">           Irrigation (4701 + 4702)</t>
  </si>
  <si>
    <t xml:space="preserve">           Power (4801 to 4810)</t>
  </si>
  <si>
    <t>2.  General Services (4011 to 4075)</t>
  </si>
  <si>
    <t>II</t>
  </si>
  <si>
    <t>Discharge of Internal Debt (6003)</t>
  </si>
  <si>
    <t>III</t>
  </si>
  <si>
    <t>Repayment of Loans to Centre (6004)</t>
  </si>
  <si>
    <t>IV</t>
  </si>
  <si>
    <t>1.   Development Loans ( a+b)</t>
  </si>
  <si>
    <t xml:space="preserve">     a) Social Services ( 6202to 6251)</t>
  </si>
  <si>
    <t xml:space="preserve">          Education(6202)</t>
  </si>
  <si>
    <t xml:space="preserve">          Medical &amp; Public Health (6210)</t>
  </si>
  <si>
    <t xml:space="preserve">          Family Welfare (6211)</t>
  </si>
  <si>
    <t xml:space="preserve">          Water Supply and Sanitation(6215)</t>
  </si>
  <si>
    <t xml:space="preserve">          Housing(6216)</t>
  </si>
  <si>
    <t xml:space="preserve">          Other (rest of the Major Heads)</t>
  </si>
  <si>
    <t xml:space="preserve">     b) Economic Services (6401to7615)</t>
  </si>
  <si>
    <t xml:space="preserve">          Irrigation ( 6701+6702)</t>
  </si>
  <si>
    <t xml:space="preserve">          Power ( 6801 to 6810)</t>
  </si>
  <si>
    <t xml:space="preserve">          Others ( rest of the Major Heads)</t>
  </si>
  <si>
    <t>2.  General Services (6011 to 6075)</t>
  </si>
  <si>
    <t>V.</t>
  </si>
  <si>
    <t>Total Capital Expenditure (I+IV)</t>
  </si>
  <si>
    <t>1.  Developmental Expenditure (a + b)</t>
  </si>
  <si>
    <t>a) Social Services ( 4202 to 4251)+(6202 to 6251)</t>
  </si>
  <si>
    <t xml:space="preserve">    Education 4202+6202</t>
  </si>
  <si>
    <t xml:space="preserve">    Medical &amp; Public health (4210+6210)</t>
  </si>
  <si>
    <t xml:space="preserve">    Family Welfare (4211 +6211)</t>
  </si>
  <si>
    <t xml:space="preserve">    Water Supply and Sanitation (4215+6215)</t>
  </si>
  <si>
    <t xml:space="preserve">    Housing (4216+6216)</t>
  </si>
  <si>
    <t xml:space="preserve">    Others (rest of the Major Heads)</t>
  </si>
  <si>
    <t>b) Economic Services (4401to 5606)+(6401 to 7615)</t>
  </si>
  <si>
    <t xml:space="preserve">     Irrigation (4701+4702) + (6701+6702)</t>
  </si>
  <si>
    <t xml:space="preserve">     Power (4801 to 4810) +( 6801+6810)</t>
  </si>
  <si>
    <t>2. General Services (4011to 4075)+(6011to6075)</t>
  </si>
  <si>
    <t>Increase/ Decrease in Cash Balance (8999)</t>
  </si>
  <si>
    <t>Decrease/Increase in Ways and Means Advances and Overdraft from RBI{6003))</t>
  </si>
  <si>
    <t>2015-16</t>
  </si>
  <si>
    <t>2016-17</t>
  </si>
  <si>
    <t>2017-18</t>
  </si>
  <si>
    <t>2018-19</t>
  </si>
  <si>
    <t>2019-20</t>
  </si>
  <si>
    <t>Additional / Withdrawal from cash Balance Investment A/c (8673)</t>
  </si>
  <si>
    <t xml:space="preserve"> </t>
  </si>
  <si>
    <t>Loans &amp; Advances Made By the State (F total)Total (1+2)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</si>
</sst>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  <numFmt numFmtId="203" formatCode="0.00_);\(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name val="Calibri"/>
      <family val="2"/>
    </font>
    <font>
      <sz val="11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03" fontId="21" fillId="0" borderId="10" xfId="57" applyNumberFormat="1" applyFont="1" applyFill="1" applyBorder="1" applyAlignment="1">
      <alignment vertical="center"/>
      <protection/>
    </xf>
    <xf numFmtId="203" fontId="21" fillId="0" borderId="10" xfId="57" applyNumberFormat="1" applyFont="1" applyFill="1" applyBorder="1" applyAlignment="1">
      <alignment vertical="center" wrapText="1"/>
      <protection/>
    </xf>
    <xf numFmtId="203" fontId="21" fillId="0" borderId="10" xfId="57" applyNumberFormat="1" applyFont="1" applyFill="1" applyBorder="1" applyAlignment="1">
      <alignment horizontal="center" vertical="center"/>
      <protection/>
    </xf>
    <xf numFmtId="203" fontId="21" fillId="0" borderId="10" xfId="57" applyNumberFormat="1" applyFont="1" applyFill="1" applyBorder="1" applyAlignment="1">
      <alignment horizontal="center" vertical="center" wrapText="1"/>
      <protection/>
    </xf>
    <xf numFmtId="2" fontId="21" fillId="0" borderId="10" xfId="57" applyNumberFormat="1" applyFont="1" applyFill="1" applyBorder="1" applyAlignment="1">
      <alignment horizontal="center" vertical="center" wrapText="1"/>
      <protection/>
    </xf>
    <xf numFmtId="2" fontId="21" fillId="0" borderId="10" xfId="57" applyNumberFormat="1" applyFont="1" applyFill="1" applyBorder="1" applyAlignment="1">
      <alignment horizontal="center" vertical="center"/>
      <protection/>
    </xf>
    <xf numFmtId="0" fontId="21" fillId="0" borderId="10" xfId="57" applyNumberFormat="1" applyFont="1" applyBorder="1" applyAlignment="1">
      <alignment horizontal="center" vertical="center"/>
      <protection/>
    </xf>
    <xf numFmtId="0" fontId="22" fillId="0" borderId="10" xfId="57" applyNumberFormat="1" applyFont="1" applyBorder="1" applyAlignment="1">
      <alignment horizontal="center" vertical="center" wrapText="1"/>
      <protection/>
    </xf>
    <xf numFmtId="2" fontId="21" fillId="0" borderId="10" xfId="57" applyNumberFormat="1" applyFont="1" applyFill="1" applyBorder="1" applyAlignment="1">
      <alignment vertical="center"/>
      <protection/>
    </xf>
    <xf numFmtId="203" fontId="22" fillId="0" borderId="10" xfId="57" applyNumberFormat="1" applyFont="1" applyFill="1" applyBorder="1" applyAlignment="1">
      <alignment vertical="center"/>
      <protection/>
    </xf>
    <xf numFmtId="2" fontId="22" fillId="0" borderId="10" xfId="42" applyNumberFormat="1" applyFont="1" applyFill="1" applyBorder="1" applyAlignment="1">
      <alignment vertical="center"/>
    </xf>
    <xf numFmtId="2" fontId="21" fillId="0" borderId="10" xfId="42" applyNumberFormat="1" applyFont="1" applyFill="1" applyBorder="1" applyAlignment="1">
      <alignment vertical="center"/>
    </xf>
    <xf numFmtId="2" fontId="22" fillId="0" borderId="10" xfId="42" applyNumberFormat="1" applyFont="1" applyBorder="1" applyAlignment="1">
      <alignment vertical="center"/>
    </xf>
    <xf numFmtId="203" fontId="21" fillId="0" borderId="10" xfId="57" applyNumberFormat="1" applyFont="1" applyFill="1" applyBorder="1" applyAlignment="1" quotePrefix="1">
      <alignment horizontal="left" vertical="center" wrapText="1"/>
      <protection/>
    </xf>
    <xf numFmtId="171" fontId="21" fillId="0" borderId="10" xfId="42" applyNumberFormat="1" applyFont="1" applyFill="1" applyBorder="1" applyAlignment="1">
      <alignment vertical="center"/>
    </xf>
    <xf numFmtId="2" fontId="21" fillId="0" borderId="10" xfId="57" applyNumberFormat="1" applyFont="1" applyBorder="1" applyAlignment="1">
      <alignment vertical="center"/>
      <protection/>
    </xf>
    <xf numFmtId="203" fontId="22" fillId="0" borderId="10" xfId="57" applyNumberFormat="1" applyFont="1" applyFill="1" applyBorder="1" applyAlignment="1">
      <alignment vertical="center" wrapText="1"/>
      <protection/>
    </xf>
    <xf numFmtId="171" fontId="22" fillId="0" borderId="10" xfId="42" applyNumberFormat="1" applyFont="1" applyFill="1" applyBorder="1" applyAlignment="1">
      <alignment vertical="center"/>
    </xf>
    <xf numFmtId="0" fontId="22" fillId="0" borderId="10" xfId="57" applyFont="1" applyFill="1" applyBorder="1" applyAlignment="1">
      <alignment vertical="center"/>
      <protection/>
    </xf>
    <xf numFmtId="0" fontId="21" fillId="0" borderId="10" xfId="57" applyFont="1" applyFill="1" applyBorder="1" applyAlignment="1">
      <alignment vertical="center"/>
      <protection/>
    </xf>
    <xf numFmtId="171" fontId="22" fillId="0" borderId="10" xfId="42" applyNumberFormat="1" applyFont="1" applyBorder="1" applyAlignment="1">
      <alignment vertical="center"/>
    </xf>
    <xf numFmtId="43" fontId="21" fillId="0" borderId="10" xfId="57" applyNumberFormat="1" applyFont="1" applyFill="1" applyBorder="1" applyAlignment="1">
      <alignment vertical="center"/>
      <protection/>
    </xf>
    <xf numFmtId="2" fontId="22" fillId="0" borderId="10" xfId="57" applyNumberFormat="1" applyFont="1" applyFill="1" applyBorder="1" applyAlignment="1">
      <alignment vertical="center"/>
      <protection/>
    </xf>
    <xf numFmtId="0" fontId="21" fillId="0" borderId="10" xfId="57" applyFont="1" applyBorder="1" applyAlignment="1">
      <alignment vertical="center"/>
      <protection/>
    </xf>
    <xf numFmtId="171" fontId="21" fillId="0" borderId="10" xfId="42" applyNumberFormat="1" applyFont="1" applyBorder="1" applyAlignment="1">
      <alignment vertical="center"/>
    </xf>
    <xf numFmtId="0" fontId="22" fillId="0" borderId="10" xfId="57" applyFont="1" applyBorder="1" applyAlignment="1">
      <alignment vertical="center"/>
      <protection/>
    </xf>
    <xf numFmtId="171" fontId="21" fillId="0" borderId="10" xfId="42" applyNumberFormat="1" applyFont="1" applyFill="1" applyBorder="1" applyAlignment="1" quotePrefix="1">
      <alignment horizontal="left" vertical="center"/>
    </xf>
    <xf numFmtId="203" fontId="21" fillId="0" borderId="10" xfId="57" applyNumberFormat="1" applyFont="1" applyBorder="1" applyAlignment="1">
      <alignment vertical="center"/>
      <protection/>
    </xf>
    <xf numFmtId="203" fontId="21" fillId="0" borderId="10" xfId="57" applyNumberFormat="1" applyFont="1" applyBorder="1" applyAlignment="1">
      <alignment vertical="center" wrapText="1"/>
      <protection/>
    </xf>
    <xf numFmtId="2" fontId="21" fillId="0" borderId="10" xfId="42" applyNumberFormat="1" applyFont="1" applyBorder="1" applyAlignment="1">
      <alignment vertical="center"/>
    </xf>
    <xf numFmtId="203" fontId="22" fillId="0" borderId="10" xfId="57" applyNumberFormat="1" applyFont="1" applyBorder="1" applyAlignment="1">
      <alignment vertical="center"/>
      <protection/>
    </xf>
    <xf numFmtId="203" fontId="22" fillId="0" borderId="10" xfId="57" applyNumberFormat="1" applyFont="1" applyBorder="1" applyAlignment="1">
      <alignment vertical="center" wrapText="1"/>
      <protection/>
    </xf>
    <xf numFmtId="2" fontId="22" fillId="0" borderId="10" xfId="57" applyNumberFormat="1" applyFont="1" applyBorder="1" applyAlignment="1">
      <alignment vertical="center"/>
      <protection/>
    </xf>
    <xf numFmtId="203" fontId="22" fillId="0" borderId="10" xfId="57" applyNumberFormat="1" applyFont="1" applyBorder="1" applyAlignment="1">
      <alignment horizontal="left" vertical="center" wrapText="1"/>
      <protection/>
    </xf>
    <xf numFmtId="203" fontId="21" fillId="0" borderId="10" xfId="57" applyNumberFormat="1" applyFont="1" applyBorder="1" applyAlignment="1">
      <alignment horizontal="left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0" xfId="57" applyFont="1" applyBorder="1" applyAlignment="1">
      <alignment vertical="center"/>
      <protection/>
    </xf>
    <xf numFmtId="0" fontId="21" fillId="0" borderId="0" xfId="57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vertical="center"/>
      <protection/>
    </xf>
    <xf numFmtId="2" fontId="22" fillId="0" borderId="0" xfId="57" applyNumberFormat="1" applyFont="1" applyBorder="1" applyAlignment="1">
      <alignment vertical="center"/>
      <protection/>
    </xf>
    <xf numFmtId="0" fontId="22" fillId="0" borderId="0" xfId="57" applyFont="1" applyBorder="1" applyAlignment="1">
      <alignment vertical="center" wrapText="1"/>
      <protection/>
    </xf>
    <xf numFmtId="203" fontId="21" fillId="0" borderId="10" xfId="57" applyNumberFormat="1" applyFont="1" applyBorder="1" applyAlignment="1" quotePrefix="1">
      <alignment horizontal="left" vertical="center"/>
      <protection/>
    </xf>
    <xf numFmtId="0" fontId="21" fillId="0" borderId="10" xfId="57" applyFont="1" applyBorder="1" applyAlignment="1">
      <alignment horizontal="left" vertical="center" wrapText="1"/>
      <protection/>
    </xf>
    <xf numFmtId="0" fontId="21" fillId="0" borderId="10" xfId="57" applyFont="1" applyBorder="1" applyAlignment="1" quotePrefix="1">
      <alignment horizontal="left" vertical="center"/>
      <protection/>
    </xf>
    <xf numFmtId="0" fontId="21" fillId="0" borderId="0" xfId="57" applyFont="1" applyFill="1" applyBorder="1" applyAlignment="1">
      <alignment horizontal="center" vertical="center"/>
      <protection/>
    </xf>
    <xf numFmtId="203" fontId="21" fillId="0" borderId="11" xfId="57" applyNumberFormat="1" applyFont="1" applyBorder="1" applyAlignment="1">
      <alignment horizontal="center" vertical="center"/>
      <protection/>
    </xf>
    <xf numFmtId="203" fontId="21" fillId="0" borderId="12" xfId="57" applyNumberFormat="1" applyFont="1" applyBorder="1" applyAlignment="1">
      <alignment horizontal="center" vertical="center"/>
      <protection/>
    </xf>
    <xf numFmtId="203" fontId="21" fillId="0" borderId="13" xfId="57" applyNumberFormat="1" applyFont="1" applyBorder="1" applyAlignment="1">
      <alignment horizontal="center" vertical="center"/>
      <protection/>
    </xf>
    <xf numFmtId="203" fontId="21" fillId="0" borderId="11" xfId="57" applyNumberFormat="1" applyFont="1" applyFill="1" applyBorder="1" applyAlignment="1">
      <alignment horizontal="center" vertical="center"/>
      <protection/>
    </xf>
    <xf numFmtId="203" fontId="21" fillId="0" borderId="12" xfId="57" applyNumberFormat="1" applyFont="1" applyFill="1" applyBorder="1" applyAlignment="1">
      <alignment horizontal="center" vertical="center"/>
      <protection/>
    </xf>
    <xf numFmtId="203" fontId="21" fillId="0" borderId="13" xfId="57" applyNumberFormat="1" applyFont="1" applyFill="1" applyBorder="1" applyAlignment="1">
      <alignment horizontal="center" vertical="center"/>
      <protection/>
    </xf>
    <xf numFmtId="203" fontId="21" fillId="24" borderId="11" xfId="57" applyNumberFormat="1" applyFont="1" applyFill="1" applyBorder="1" applyAlignment="1">
      <alignment horizontal="center" vertical="center"/>
      <protection/>
    </xf>
    <xf numFmtId="203" fontId="21" fillId="24" borderId="12" xfId="57" applyNumberFormat="1" applyFont="1" applyFill="1" applyBorder="1" applyAlignment="1">
      <alignment horizontal="center" vertical="center"/>
      <protection/>
    </xf>
    <xf numFmtId="203" fontId="21" fillId="24" borderId="13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-4a&amp;4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W57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40" sqref="AM40"/>
    </sheetView>
  </sheetViews>
  <sheetFormatPr defaultColWidth="10.28125" defaultRowHeight="12.75"/>
  <cols>
    <col min="1" max="1" width="4.140625" style="41" customWidth="1"/>
    <col min="2" max="2" width="40.28125" style="43" customWidth="1"/>
    <col min="3" max="3" width="8.140625" style="41" bestFit="1" customWidth="1"/>
    <col min="4" max="4" width="7.28125" style="41" bestFit="1" customWidth="1"/>
    <col min="5" max="5" width="8.140625" style="38" bestFit="1" customWidth="1"/>
    <col min="6" max="6" width="8.140625" style="41" bestFit="1" customWidth="1"/>
    <col min="7" max="7" width="7.00390625" style="41" bestFit="1" customWidth="1"/>
    <col min="8" max="9" width="8.140625" style="41" bestFit="1" customWidth="1"/>
    <col min="10" max="10" width="7.00390625" style="41" bestFit="1" customWidth="1"/>
    <col min="11" max="13" width="8.140625" style="41" bestFit="1" customWidth="1"/>
    <col min="14" max="14" width="8.7109375" style="41" customWidth="1"/>
    <col min="15" max="15" width="11.00390625" style="41" customWidth="1"/>
    <col min="16" max="16" width="11.28125" style="41" customWidth="1"/>
    <col min="17" max="17" width="9.8515625" style="41" customWidth="1"/>
    <col min="18" max="18" width="10.57421875" style="41" customWidth="1"/>
    <col min="19" max="19" width="13.140625" style="41" customWidth="1"/>
    <col min="20" max="20" width="10.00390625" style="41" customWidth="1"/>
    <col min="21" max="21" width="10.140625" style="41" customWidth="1"/>
    <col min="22" max="22" width="11.28125" style="41" customWidth="1"/>
    <col min="23" max="23" width="11.00390625" style="41" customWidth="1"/>
    <col min="24" max="24" width="9.140625" style="41" bestFit="1" customWidth="1"/>
    <col min="25" max="26" width="10.140625" style="41" bestFit="1" customWidth="1"/>
    <col min="27" max="29" width="10.28125" style="41" customWidth="1"/>
    <col min="30" max="30" width="10.140625" style="41" bestFit="1" customWidth="1"/>
    <col min="31" max="31" width="11.28125" style="42" bestFit="1" customWidth="1"/>
    <col min="32" max="32" width="9.57421875" style="42" customWidth="1"/>
    <col min="33" max="33" width="10.00390625" style="42" bestFit="1" customWidth="1"/>
    <col min="34" max="34" width="9.00390625" style="41" customWidth="1"/>
    <col min="35" max="35" width="10.7109375" style="41" bestFit="1" customWidth="1"/>
    <col min="36" max="36" width="11.140625" style="41" bestFit="1" customWidth="1"/>
    <col min="37" max="37" width="9.8515625" style="41" customWidth="1"/>
    <col min="38" max="38" width="11.421875" style="41" bestFit="1" customWidth="1"/>
    <col min="39" max="39" width="11.140625" style="41" bestFit="1" customWidth="1"/>
    <col min="40" max="41" width="10.140625" style="41" bestFit="1" customWidth="1"/>
    <col min="42" max="16384" width="10.28125" style="41" customWidth="1"/>
  </cols>
  <sheetData>
    <row r="1" spans="1:231" s="24" customFormat="1" ht="15">
      <c r="A1" s="1"/>
      <c r="B1" s="2"/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48" t="s">
        <v>1</v>
      </c>
      <c r="S1" s="49"/>
      <c r="T1" s="50"/>
      <c r="U1" s="48" t="s">
        <v>2</v>
      </c>
      <c r="V1" s="49"/>
      <c r="W1" s="50"/>
      <c r="X1" s="48" t="s">
        <v>3</v>
      </c>
      <c r="Y1" s="49"/>
      <c r="Z1" s="50"/>
      <c r="AA1" s="54" t="s">
        <v>4</v>
      </c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6"/>
      <c r="AP1" s="36"/>
      <c r="AQ1" s="37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</row>
    <row r="2" spans="1:231" s="24" customFormat="1" ht="15">
      <c r="A2" s="1"/>
      <c r="B2" s="2"/>
      <c r="C2" s="51" t="s">
        <v>5</v>
      </c>
      <c r="D2" s="52"/>
      <c r="E2" s="53"/>
      <c r="F2" s="51" t="s">
        <v>6</v>
      </c>
      <c r="G2" s="52"/>
      <c r="H2" s="53"/>
      <c r="I2" s="51" t="s">
        <v>7</v>
      </c>
      <c r="J2" s="52"/>
      <c r="K2" s="53"/>
      <c r="L2" s="51" t="s">
        <v>8</v>
      </c>
      <c r="M2" s="52"/>
      <c r="N2" s="53"/>
      <c r="O2" s="51" t="s">
        <v>9</v>
      </c>
      <c r="P2" s="52"/>
      <c r="Q2" s="53"/>
      <c r="R2" s="51" t="s">
        <v>10</v>
      </c>
      <c r="S2" s="52"/>
      <c r="T2" s="53"/>
      <c r="U2" s="51" t="s">
        <v>11</v>
      </c>
      <c r="V2" s="52"/>
      <c r="W2" s="53"/>
      <c r="X2" s="51" t="s">
        <v>12</v>
      </c>
      <c r="Y2" s="52"/>
      <c r="Z2" s="53"/>
      <c r="AA2" s="51" t="s">
        <v>66</v>
      </c>
      <c r="AB2" s="52"/>
      <c r="AC2" s="53"/>
      <c r="AD2" s="51" t="s">
        <v>67</v>
      </c>
      <c r="AE2" s="52"/>
      <c r="AF2" s="53"/>
      <c r="AG2" s="51" t="s">
        <v>68</v>
      </c>
      <c r="AH2" s="52"/>
      <c r="AI2" s="53"/>
      <c r="AJ2" s="51" t="s">
        <v>69</v>
      </c>
      <c r="AK2" s="52"/>
      <c r="AL2" s="53"/>
      <c r="AM2" s="51" t="s">
        <v>70</v>
      </c>
      <c r="AN2" s="52"/>
      <c r="AO2" s="53"/>
      <c r="AP2" s="47"/>
      <c r="AQ2" s="47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</row>
    <row r="3" spans="1:231" s="40" customFormat="1" ht="30">
      <c r="A3" s="3"/>
      <c r="B3" s="4" t="s">
        <v>13</v>
      </c>
      <c r="C3" s="3" t="s">
        <v>14</v>
      </c>
      <c r="D3" s="4" t="s">
        <v>15</v>
      </c>
      <c r="E3" s="3" t="s">
        <v>16</v>
      </c>
      <c r="F3" s="3" t="s">
        <v>14</v>
      </c>
      <c r="G3" s="4" t="s">
        <v>15</v>
      </c>
      <c r="H3" s="3" t="s">
        <v>16</v>
      </c>
      <c r="I3" s="3" t="s">
        <v>14</v>
      </c>
      <c r="J3" s="4" t="s">
        <v>15</v>
      </c>
      <c r="K3" s="3" t="s">
        <v>16</v>
      </c>
      <c r="L3" s="3" t="s">
        <v>14</v>
      </c>
      <c r="M3" s="4" t="s">
        <v>15</v>
      </c>
      <c r="N3" s="3" t="s">
        <v>16</v>
      </c>
      <c r="O3" s="3" t="s">
        <v>14</v>
      </c>
      <c r="P3" s="4" t="s">
        <v>15</v>
      </c>
      <c r="Q3" s="3" t="s">
        <v>16</v>
      </c>
      <c r="R3" s="3" t="s">
        <v>14</v>
      </c>
      <c r="S3" s="4" t="s">
        <v>15</v>
      </c>
      <c r="T3" s="3" t="s">
        <v>16</v>
      </c>
      <c r="U3" s="3" t="s">
        <v>14</v>
      </c>
      <c r="V3" s="4" t="s">
        <v>15</v>
      </c>
      <c r="W3" s="3" t="s">
        <v>16</v>
      </c>
      <c r="X3" s="3" t="s">
        <v>14</v>
      </c>
      <c r="Y3" s="4" t="s">
        <v>15</v>
      </c>
      <c r="Z3" s="3" t="s">
        <v>16</v>
      </c>
      <c r="AA3" s="3" t="s">
        <v>14</v>
      </c>
      <c r="AB3" s="4" t="s">
        <v>15</v>
      </c>
      <c r="AC3" s="3" t="s">
        <v>16</v>
      </c>
      <c r="AD3" s="3" t="s">
        <v>14</v>
      </c>
      <c r="AE3" s="5" t="s">
        <v>15</v>
      </c>
      <c r="AF3" s="6" t="s">
        <v>16</v>
      </c>
      <c r="AG3" s="6" t="s">
        <v>14</v>
      </c>
      <c r="AH3" s="4" t="s">
        <v>15</v>
      </c>
      <c r="AI3" s="3" t="s">
        <v>16</v>
      </c>
      <c r="AJ3" s="3" t="s">
        <v>14</v>
      </c>
      <c r="AK3" s="4" t="s">
        <v>15</v>
      </c>
      <c r="AL3" s="3" t="s">
        <v>16</v>
      </c>
      <c r="AM3" s="3" t="s">
        <v>14</v>
      </c>
      <c r="AN3" s="4" t="s">
        <v>15</v>
      </c>
      <c r="AO3" s="3" t="s">
        <v>16</v>
      </c>
      <c r="AP3" s="39"/>
      <c r="AQ3" s="39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</row>
    <row r="4" spans="1:231" s="40" customFormat="1" ht="15">
      <c r="A4" s="7">
        <v>1</v>
      </c>
      <c r="B4" s="8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  <c r="AC4" s="7">
        <v>29</v>
      </c>
      <c r="AD4" s="7">
        <v>30</v>
      </c>
      <c r="AE4" s="7">
        <v>31</v>
      </c>
      <c r="AF4" s="7">
        <v>32</v>
      </c>
      <c r="AG4" s="7">
        <v>33</v>
      </c>
      <c r="AH4" s="7">
        <v>34</v>
      </c>
      <c r="AI4" s="7">
        <v>35</v>
      </c>
      <c r="AJ4" s="7">
        <v>36</v>
      </c>
      <c r="AK4" s="7">
        <v>37</v>
      </c>
      <c r="AL4" s="7">
        <v>38</v>
      </c>
      <c r="AM4" s="7">
        <v>39</v>
      </c>
      <c r="AN4" s="7">
        <v>40</v>
      </c>
      <c r="AO4" s="7">
        <v>41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</row>
    <row r="5" spans="1:41" ht="15" customHeight="1">
      <c r="A5" s="1"/>
      <c r="B5" s="2" t="s">
        <v>17</v>
      </c>
      <c r="C5" s="1">
        <f>C7+C22+C23+C24</f>
        <v>415.47</v>
      </c>
      <c r="D5" s="1">
        <f>D7+D22+D23+D24</f>
        <v>55.56</v>
      </c>
      <c r="E5" s="1">
        <f>+C5+D5</f>
        <v>471.03000000000003</v>
      </c>
      <c r="F5" s="1">
        <f>F7+F22+F23+F24</f>
        <v>611.7800000000001</v>
      </c>
      <c r="G5" s="1">
        <f>G7+G22+G23+G24</f>
        <v>76.28</v>
      </c>
      <c r="H5" s="1">
        <f aca="true" t="shared" si="0" ref="H5:H38">F5+G5</f>
        <v>688.0600000000001</v>
      </c>
      <c r="I5" s="1">
        <f>I7+I22+I23+I24</f>
        <v>648.53</v>
      </c>
      <c r="J5" s="1">
        <f>J7+J22+J23+J24</f>
        <v>86.28999999999999</v>
      </c>
      <c r="K5" s="1">
        <f aca="true" t="shared" si="1" ref="K5:K38">I5+J5</f>
        <v>734.8199999999999</v>
      </c>
      <c r="L5" s="1">
        <f>L7+L22+L23+L24</f>
        <v>451.05999999999995</v>
      </c>
      <c r="M5" s="1">
        <f>M7+M22+M23+M24</f>
        <v>73.23</v>
      </c>
      <c r="N5" s="1">
        <f aca="true" t="shared" si="2" ref="N5:N38">L5+M5</f>
        <v>524.29</v>
      </c>
      <c r="O5" s="1">
        <f>O7+O22+O23+O24</f>
        <v>615.76</v>
      </c>
      <c r="P5" s="1">
        <f>P7+P22+P23+P24</f>
        <v>48.66</v>
      </c>
      <c r="Q5" s="1">
        <f>O5+P5</f>
        <v>664.42</v>
      </c>
      <c r="R5" s="1">
        <f>R7+R22+R23+R24</f>
        <v>1504.2699999999998</v>
      </c>
      <c r="S5" s="1">
        <f>S7+S22+S23+S24</f>
        <v>73.16000000000001</v>
      </c>
      <c r="T5" s="1">
        <f>R5+S5</f>
        <v>1577.4299999999998</v>
      </c>
      <c r="U5" s="1">
        <f>U7+U22+U23+U24</f>
        <v>1325.02</v>
      </c>
      <c r="V5" s="1">
        <f>V7+V22+V23+V24</f>
        <v>77.18</v>
      </c>
      <c r="W5" s="1">
        <f>U5+V5</f>
        <v>1402.2</v>
      </c>
      <c r="X5" s="1">
        <f>X7+X22+X23+X24</f>
        <v>1471.842875</v>
      </c>
      <c r="Y5" s="1">
        <f>Y7+Y22+Y23+Y24</f>
        <v>85.03</v>
      </c>
      <c r="Z5" s="1">
        <f>X5+Y5</f>
        <v>1556.872875</v>
      </c>
      <c r="AA5" s="1">
        <f>AA7+AA22+AA23+AA24</f>
        <v>1622.8003859374999</v>
      </c>
      <c r="AB5" s="1">
        <f>AB7+AB22+AB23+AB24</f>
        <v>91.94</v>
      </c>
      <c r="AC5" s="1">
        <f>AA5+AB5</f>
        <v>1714.7403859375</v>
      </c>
      <c r="AD5" s="1">
        <f>AD7+AD22+AD23+AD24</f>
        <v>1803.1318881445313</v>
      </c>
      <c r="AE5" s="9">
        <f>AE7+AE22+AE23+AE24</f>
        <v>100.37</v>
      </c>
      <c r="AF5" s="9">
        <f>AD5+AE5</f>
        <v>1903.5018881445312</v>
      </c>
      <c r="AG5" s="1">
        <f>AG7+AG22+AG23+AG24</f>
        <v>2003.7501972260743</v>
      </c>
      <c r="AH5" s="1">
        <f>AH7+AH22+AH23+AH24</f>
        <v>109.69</v>
      </c>
      <c r="AI5" s="1">
        <f>AG5+AH5</f>
        <v>2113.4401972260744</v>
      </c>
      <c r="AJ5" s="1">
        <f>AJ7+AJ22+AJ23+AJ24</f>
        <v>2226.92</v>
      </c>
      <c r="AK5" s="1">
        <f>AK7+AK22+AK23+AK24</f>
        <v>120.00999999999999</v>
      </c>
      <c r="AL5" s="1">
        <f>AJ5+AK5</f>
        <v>2346.9300000000003</v>
      </c>
      <c r="AM5" s="1">
        <f>AM7+AM22+AM23+AM24</f>
        <v>2475.22</v>
      </c>
      <c r="AN5" s="1">
        <f>AN7+AN22+AN23+AN24</f>
        <v>131.54999999999998</v>
      </c>
      <c r="AO5" s="1">
        <f>AM5+AN5</f>
        <v>2606.77</v>
      </c>
    </row>
    <row r="6" spans="1:41" ht="22.5" customHeight="1">
      <c r="A6" s="10"/>
      <c r="B6" s="2"/>
      <c r="C6" s="10"/>
      <c r="D6" s="10"/>
      <c r="E6" s="1"/>
      <c r="F6" s="10"/>
      <c r="G6" s="10"/>
      <c r="H6" s="1"/>
      <c r="I6" s="10"/>
      <c r="J6" s="10"/>
      <c r="K6" s="1"/>
      <c r="L6" s="10"/>
      <c r="M6" s="10"/>
      <c r="N6" s="1"/>
      <c r="O6" s="11"/>
      <c r="P6" s="11"/>
      <c r="Q6" s="12"/>
      <c r="R6" s="11"/>
      <c r="S6" s="11"/>
      <c r="T6" s="12"/>
      <c r="U6" s="11"/>
      <c r="V6" s="13"/>
      <c r="W6" s="12"/>
      <c r="X6" s="11"/>
      <c r="Y6" s="12"/>
      <c r="Z6" s="12"/>
      <c r="AA6" s="11"/>
      <c r="AB6" s="11"/>
      <c r="AC6" s="12"/>
      <c r="AD6" s="11"/>
      <c r="AE6" s="11"/>
      <c r="AF6" s="12"/>
      <c r="AG6" s="11"/>
      <c r="AH6" s="11"/>
      <c r="AI6" s="12"/>
      <c r="AJ6" s="11"/>
      <c r="AK6" s="11"/>
      <c r="AL6" s="12"/>
      <c r="AM6" s="13"/>
      <c r="AN6" s="13"/>
      <c r="AO6" s="12"/>
    </row>
    <row r="7" spans="1:41" s="38" customFormat="1" ht="22.5" customHeight="1">
      <c r="A7" s="1" t="s">
        <v>18</v>
      </c>
      <c r="B7" s="14" t="s">
        <v>19</v>
      </c>
      <c r="C7" s="1">
        <f>C8+C20</f>
        <v>415.47</v>
      </c>
      <c r="D7" s="1">
        <f>D8+D16</f>
        <v>0</v>
      </c>
      <c r="E7" s="1">
        <f aca="true" t="shared" si="3" ref="E7:E53">C7+D7</f>
        <v>415.47</v>
      </c>
      <c r="F7" s="1">
        <f>F8+F20</f>
        <v>611.7800000000001</v>
      </c>
      <c r="G7" s="1">
        <f>G8+G16</f>
        <v>0</v>
      </c>
      <c r="H7" s="1">
        <f t="shared" si="0"/>
        <v>611.7800000000001</v>
      </c>
      <c r="I7" s="1">
        <f>I8+I20</f>
        <v>648.53</v>
      </c>
      <c r="J7" s="1">
        <f>J8+J16</f>
        <v>0</v>
      </c>
      <c r="K7" s="1">
        <f t="shared" si="1"/>
        <v>648.53</v>
      </c>
      <c r="L7" s="1">
        <f>L8+L20</f>
        <v>451.05999999999995</v>
      </c>
      <c r="M7" s="1">
        <f>M8+M16</f>
        <v>0</v>
      </c>
      <c r="N7" s="1">
        <f t="shared" si="2"/>
        <v>451.05999999999995</v>
      </c>
      <c r="O7" s="12">
        <f>O8+O20</f>
        <v>615.76</v>
      </c>
      <c r="P7" s="12">
        <f>P8+P16</f>
        <v>0</v>
      </c>
      <c r="Q7" s="12">
        <f aca="true" t="shared" si="4" ref="Q7:Q38">O7+P7</f>
        <v>615.76</v>
      </c>
      <c r="R7" s="9">
        <f>SUM(R8+R20)</f>
        <v>1499.2699999999998</v>
      </c>
      <c r="S7" s="9">
        <f>SUM(S8+S20)</f>
        <v>0</v>
      </c>
      <c r="T7" s="9">
        <f>R7+S7</f>
        <v>1499.2699999999998</v>
      </c>
      <c r="U7" s="9">
        <f>SUM(U8+U20)</f>
        <v>1315.02</v>
      </c>
      <c r="V7" s="9">
        <f>SUM(V8+V20)</f>
        <v>0</v>
      </c>
      <c r="W7" s="9">
        <f aca="true" t="shared" si="5" ref="W7:W20">U7+V7</f>
        <v>1315.02</v>
      </c>
      <c r="X7" s="9">
        <f>SUM(X8+X20)</f>
        <v>1460.717875</v>
      </c>
      <c r="Y7" s="9">
        <f>SUM(Y8+Y20)</f>
        <v>0</v>
      </c>
      <c r="Z7" s="12">
        <f aca="true" t="shared" si="6" ref="Z7:Z38">X7+Y7</f>
        <v>1460.717875</v>
      </c>
      <c r="AA7" s="9">
        <f>SUM(AA8+AA20)</f>
        <v>1622.8003859374999</v>
      </c>
      <c r="AB7" s="9">
        <f>SUM(AB8+AB20)</f>
        <v>0</v>
      </c>
      <c r="AC7" s="12">
        <f>AA7+AB7</f>
        <v>1622.8003859374999</v>
      </c>
      <c r="AD7" s="9">
        <f>SUM(AD8+AD20)</f>
        <v>1803.1318881445313</v>
      </c>
      <c r="AE7" s="9">
        <f>SUM(AE8+AE20)</f>
        <v>0</v>
      </c>
      <c r="AF7" s="12">
        <f>AD7+AE7</f>
        <v>1803.1318881445313</v>
      </c>
      <c r="AG7" s="9">
        <f>SUM(AG8+AG20)</f>
        <v>2003.7501972260743</v>
      </c>
      <c r="AH7" s="9">
        <f>SUM(AH8+AH20)</f>
        <v>0</v>
      </c>
      <c r="AI7" s="12">
        <f>AG7+AH7</f>
        <v>2003.7501972260743</v>
      </c>
      <c r="AJ7" s="9">
        <f>SUM(AJ8+AJ20)</f>
        <v>2226.92</v>
      </c>
      <c r="AK7" s="9">
        <f>SUM(AK8+AK20)</f>
        <v>0</v>
      </c>
      <c r="AL7" s="12">
        <f>AJ7+AK7</f>
        <v>2226.92</v>
      </c>
      <c r="AM7" s="9">
        <f>SUM(AM8+AM20)</f>
        <v>2475.22</v>
      </c>
      <c r="AN7" s="9">
        <f>SUM(AN8+AN20)</f>
        <v>0</v>
      </c>
      <c r="AO7" s="12">
        <f>AM7+AN7</f>
        <v>2475.22</v>
      </c>
    </row>
    <row r="8" spans="1:41" s="38" customFormat="1" ht="22.5" customHeight="1">
      <c r="A8" s="1"/>
      <c r="B8" s="2" t="s">
        <v>20</v>
      </c>
      <c r="C8" s="15">
        <f>C9+C16</f>
        <v>376.19000000000005</v>
      </c>
      <c r="D8" s="15">
        <f>D9+D16</f>
        <v>0</v>
      </c>
      <c r="E8" s="1">
        <f t="shared" si="3"/>
        <v>376.19000000000005</v>
      </c>
      <c r="F8" s="15">
        <f>F9+F16</f>
        <v>534.6500000000001</v>
      </c>
      <c r="G8" s="15">
        <f>G9+G16</f>
        <v>0</v>
      </c>
      <c r="H8" s="1">
        <f t="shared" si="0"/>
        <v>534.6500000000001</v>
      </c>
      <c r="I8" s="15">
        <f>I9+I16</f>
        <v>559.66</v>
      </c>
      <c r="J8" s="15">
        <f>J9+J16</f>
        <v>0</v>
      </c>
      <c r="K8" s="1">
        <f t="shared" si="1"/>
        <v>559.66</v>
      </c>
      <c r="L8" s="15">
        <f>L9+L16</f>
        <v>394.4</v>
      </c>
      <c r="M8" s="15">
        <f>M9+M16</f>
        <v>0</v>
      </c>
      <c r="N8" s="1">
        <f t="shared" si="2"/>
        <v>394.4</v>
      </c>
      <c r="O8" s="12">
        <f>O9+O16</f>
        <v>590.47</v>
      </c>
      <c r="P8" s="12">
        <f>P9+P16</f>
        <v>0</v>
      </c>
      <c r="Q8" s="12">
        <f t="shared" si="4"/>
        <v>590.47</v>
      </c>
      <c r="R8" s="9">
        <f>SUM(R9+R16)</f>
        <v>1310.1799999999998</v>
      </c>
      <c r="S8" s="9">
        <f>SUM(S9+S16)</f>
        <v>0</v>
      </c>
      <c r="T8" s="9">
        <f>R8+S8</f>
        <v>1310.1799999999998</v>
      </c>
      <c r="U8" s="9">
        <f>SUM(U9+U16)</f>
        <v>1110.95</v>
      </c>
      <c r="V8" s="9">
        <f>SUM(V9+V16)</f>
        <v>0</v>
      </c>
      <c r="W8" s="9">
        <f t="shared" si="5"/>
        <v>1110.95</v>
      </c>
      <c r="X8" s="9">
        <f>X9+X16</f>
        <v>1233.69</v>
      </c>
      <c r="Y8" s="12">
        <f>Y9+Y16</f>
        <v>0</v>
      </c>
      <c r="Z8" s="12">
        <f t="shared" si="6"/>
        <v>1233.69</v>
      </c>
      <c r="AA8" s="9">
        <f>AA9+AA16</f>
        <v>1370.231875</v>
      </c>
      <c r="AB8" s="12">
        <f>AB9+AB16</f>
        <v>0</v>
      </c>
      <c r="AC8" s="12">
        <f>AA8+AB8</f>
        <v>1370.231875</v>
      </c>
      <c r="AD8" s="9">
        <f>AD9+AD16</f>
        <v>1522.1494197265627</v>
      </c>
      <c r="AE8" s="12">
        <f>AE9+AE16</f>
        <v>0</v>
      </c>
      <c r="AF8" s="12">
        <f>AD8+AE8</f>
        <v>1522.1494197265627</v>
      </c>
      <c r="AG8" s="9">
        <f>AG9+AG16</f>
        <v>1691.1501972260742</v>
      </c>
      <c r="AH8" s="12">
        <f>AH9+AH16</f>
        <v>0</v>
      </c>
      <c r="AI8" s="12">
        <f>AG8+AH8</f>
        <v>1691.1501972260742</v>
      </c>
      <c r="AJ8" s="9">
        <f>AJ9+AJ16</f>
        <v>1879.17</v>
      </c>
      <c r="AK8" s="12">
        <f>AK9+AK16</f>
        <v>0</v>
      </c>
      <c r="AL8" s="12">
        <f>AJ8+AK8</f>
        <v>1879.17</v>
      </c>
      <c r="AM8" s="9">
        <f>AM9+AM16</f>
        <v>2088.3399999999997</v>
      </c>
      <c r="AN8" s="12">
        <f>AN9+AN16</f>
        <v>0</v>
      </c>
      <c r="AO8" s="12">
        <f>AM8+AN8</f>
        <v>2088.3399999999997</v>
      </c>
    </row>
    <row r="9" spans="1:41" s="38" customFormat="1" ht="22.5" customHeight="1">
      <c r="A9" s="1"/>
      <c r="B9" s="2" t="s">
        <v>21</v>
      </c>
      <c r="C9" s="1">
        <f>C10+C11+C12+C13+C14+C15</f>
        <v>135.41000000000003</v>
      </c>
      <c r="D9" s="1">
        <f>D10+D11+D12+D13+D14+D15</f>
        <v>0</v>
      </c>
      <c r="E9" s="1">
        <f t="shared" si="3"/>
        <v>135.41000000000003</v>
      </c>
      <c r="F9" s="1">
        <f>F10+F11+F12+F13+F14+F15</f>
        <v>190.54000000000002</v>
      </c>
      <c r="G9" s="1">
        <f>G10+G11+G12+G13+G14+G15</f>
        <v>0</v>
      </c>
      <c r="H9" s="1">
        <f t="shared" si="0"/>
        <v>190.54000000000002</v>
      </c>
      <c r="I9" s="1">
        <f>I10+I11+I12+I13+I14+I15</f>
        <v>220.64</v>
      </c>
      <c r="J9" s="1">
        <f>J10+J11+J12+J13+J14+J15</f>
        <v>0</v>
      </c>
      <c r="K9" s="1">
        <f t="shared" si="1"/>
        <v>220.64</v>
      </c>
      <c r="L9" s="1">
        <f>L10+L11+L12+L13+L14+L15</f>
        <v>165.85</v>
      </c>
      <c r="M9" s="1">
        <f>M10+M11+M12+M13+M14+M15</f>
        <v>0</v>
      </c>
      <c r="N9" s="1">
        <f t="shared" si="2"/>
        <v>165.85</v>
      </c>
      <c r="O9" s="12">
        <f>O10+O11+O12+O13+O14+O15</f>
        <v>277.11</v>
      </c>
      <c r="P9" s="12">
        <f>P10+P11+P12+P13+P14+P15</f>
        <v>0</v>
      </c>
      <c r="Q9" s="12">
        <f t="shared" si="4"/>
        <v>277.11</v>
      </c>
      <c r="R9" s="12">
        <f>R10+R11+R12+R13+R14+R15</f>
        <v>601.8</v>
      </c>
      <c r="S9" s="9">
        <v>0</v>
      </c>
      <c r="T9" s="9">
        <f aca="true" t="shared" si="7" ref="T9:T24">R9+S9</f>
        <v>601.8</v>
      </c>
      <c r="U9" s="9">
        <v>475.86</v>
      </c>
      <c r="V9" s="16">
        <v>0</v>
      </c>
      <c r="W9" s="9">
        <f t="shared" si="5"/>
        <v>475.86</v>
      </c>
      <c r="X9" s="9">
        <f>SUM(X10:X15)</f>
        <v>527.7</v>
      </c>
      <c r="Y9" s="12">
        <f>Y10+Y11+Y12+Y13+Y14+Y15</f>
        <v>0</v>
      </c>
      <c r="Z9" s="12">
        <f t="shared" si="6"/>
        <v>527.7</v>
      </c>
      <c r="AA9" s="9">
        <f>SUM(AA10:AA15)</f>
        <v>585.36</v>
      </c>
      <c r="AB9" s="12">
        <f>AB10+AB11+AB12+AB13+AB14+AB15</f>
        <v>0</v>
      </c>
      <c r="AC9" s="12">
        <f>AA9+AB9</f>
        <v>585.36</v>
      </c>
      <c r="AD9" s="9">
        <f>SUM(AD10:AD15)</f>
        <v>649.5208337890626</v>
      </c>
      <c r="AE9" s="12">
        <f>AE10+AE11+AE12+AE13+AE14+AE15</f>
        <v>0</v>
      </c>
      <c r="AF9" s="12">
        <f>AD9+AE9</f>
        <v>649.5208337890626</v>
      </c>
      <c r="AG9" s="9">
        <f>SUM(AG10:AG15)</f>
        <v>720.9001972260742</v>
      </c>
      <c r="AH9" s="12">
        <f>AH10+AH11+AH12+AH13+AH14+AH15</f>
        <v>0</v>
      </c>
      <c r="AI9" s="12">
        <f>AG9+AH9</f>
        <v>720.9001972260742</v>
      </c>
      <c r="AJ9" s="9">
        <f>SUM(AJ10:AJ15)</f>
        <v>800.3100000000001</v>
      </c>
      <c r="AK9" s="12">
        <f>AK10+AK11+AK12+AK13+AK14+AK15</f>
        <v>0</v>
      </c>
      <c r="AL9" s="12">
        <f>AJ9+AK9</f>
        <v>800.3100000000001</v>
      </c>
      <c r="AM9" s="9">
        <f>SUM(AM10:AM15)</f>
        <v>888.65</v>
      </c>
      <c r="AN9" s="12">
        <f>AN10+AN11+AN12+AN13+AN14+AN15</f>
        <v>0</v>
      </c>
      <c r="AO9" s="12">
        <f>AM9+AN9</f>
        <v>888.65</v>
      </c>
    </row>
    <row r="10" spans="1:42" ht="22.5" customHeight="1">
      <c r="A10" s="10"/>
      <c r="B10" s="17" t="s">
        <v>22</v>
      </c>
      <c r="C10" s="18">
        <v>19.72</v>
      </c>
      <c r="D10" s="18">
        <v>0</v>
      </c>
      <c r="E10" s="15">
        <f t="shared" si="3"/>
        <v>19.72</v>
      </c>
      <c r="F10" s="18">
        <v>29.52</v>
      </c>
      <c r="G10" s="18">
        <v>0</v>
      </c>
      <c r="H10" s="15">
        <f t="shared" si="0"/>
        <v>29.52</v>
      </c>
      <c r="I10" s="18">
        <v>27.48</v>
      </c>
      <c r="J10" s="18">
        <v>0</v>
      </c>
      <c r="K10" s="15">
        <f t="shared" si="1"/>
        <v>27.48</v>
      </c>
      <c r="L10" s="18">
        <v>39.43</v>
      </c>
      <c r="M10" s="18">
        <v>0</v>
      </c>
      <c r="N10" s="15">
        <f t="shared" si="2"/>
        <v>39.43</v>
      </c>
      <c r="O10" s="18">
        <v>62.94</v>
      </c>
      <c r="P10" s="18">
        <v>0</v>
      </c>
      <c r="Q10" s="15">
        <f t="shared" si="4"/>
        <v>62.94</v>
      </c>
      <c r="R10" s="19">
        <v>88.95</v>
      </c>
      <c r="S10" s="18">
        <v>0</v>
      </c>
      <c r="T10" s="20">
        <f t="shared" si="7"/>
        <v>88.95</v>
      </c>
      <c r="U10" s="19">
        <v>75.18</v>
      </c>
      <c r="V10" s="21">
        <v>0</v>
      </c>
      <c r="W10" s="22">
        <f t="shared" si="5"/>
        <v>75.18</v>
      </c>
      <c r="X10" s="18">
        <f>U10*AP10</f>
        <v>83.63775000000001</v>
      </c>
      <c r="Y10" s="18">
        <v>0</v>
      </c>
      <c r="Z10" s="15">
        <f t="shared" si="6"/>
        <v>83.63775000000001</v>
      </c>
      <c r="AA10" s="18">
        <f>X10*AP10</f>
        <v>93.04699687500002</v>
      </c>
      <c r="AB10" s="18"/>
      <c r="AC10" s="15">
        <f aca="true" t="shared" si="8" ref="AC10:AC38">AA10+AB10</f>
        <v>93.04699687500002</v>
      </c>
      <c r="AD10" s="18">
        <f>AA10*AP10</f>
        <v>103.51478402343753</v>
      </c>
      <c r="AE10" s="11"/>
      <c r="AF10" s="12">
        <f aca="true" t="shared" si="9" ref="AF10:AF38">AD10+AE10</f>
        <v>103.51478402343753</v>
      </c>
      <c r="AG10" s="18">
        <f>AD10*AP10</f>
        <v>115.16019722607426</v>
      </c>
      <c r="AH10" s="18"/>
      <c r="AI10" s="15">
        <f aca="true" t="shared" si="10" ref="AI10:AI38">AG10+AH10</f>
        <v>115.16019722607426</v>
      </c>
      <c r="AJ10" s="18">
        <v>128.12</v>
      </c>
      <c r="AK10" s="18"/>
      <c r="AL10" s="15">
        <f aca="true" t="shared" si="11" ref="AL10:AL38">AJ10+AK10</f>
        <v>128.12</v>
      </c>
      <c r="AM10" s="21">
        <v>142.53</v>
      </c>
      <c r="AN10" s="21"/>
      <c r="AO10" s="15">
        <f aca="true" t="shared" si="12" ref="AO10:AO38">AM10+AN10</f>
        <v>142.53</v>
      </c>
      <c r="AP10" s="41">
        <v>1.1125</v>
      </c>
    </row>
    <row r="11" spans="1:42" ht="22.5" customHeight="1">
      <c r="A11" s="10"/>
      <c r="B11" s="17" t="s">
        <v>23</v>
      </c>
      <c r="C11" s="18">
        <v>2.5</v>
      </c>
      <c r="D11" s="18">
        <v>0</v>
      </c>
      <c r="E11" s="15">
        <f t="shared" si="3"/>
        <v>2.5</v>
      </c>
      <c r="F11" s="18">
        <v>6.57</v>
      </c>
      <c r="G11" s="18">
        <v>0</v>
      </c>
      <c r="H11" s="15">
        <f t="shared" si="0"/>
        <v>6.57</v>
      </c>
      <c r="I11" s="18">
        <v>3.43</v>
      </c>
      <c r="J11" s="18">
        <v>0</v>
      </c>
      <c r="K11" s="15">
        <f t="shared" si="1"/>
        <v>3.43</v>
      </c>
      <c r="L11" s="18">
        <v>31.83</v>
      </c>
      <c r="M11" s="18">
        <v>0</v>
      </c>
      <c r="N11" s="15">
        <f t="shared" si="2"/>
        <v>31.83</v>
      </c>
      <c r="O11" s="18">
        <v>97.56</v>
      </c>
      <c r="P11" s="18">
        <v>0</v>
      </c>
      <c r="Q11" s="15">
        <f t="shared" si="4"/>
        <v>97.56</v>
      </c>
      <c r="R11" s="19">
        <v>109.53</v>
      </c>
      <c r="S11" s="18">
        <v>0</v>
      </c>
      <c r="T11" s="20">
        <f t="shared" si="7"/>
        <v>109.53</v>
      </c>
      <c r="U11" s="19">
        <v>107.65</v>
      </c>
      <c r="V11" s="21">
        <v>0</v>
      </c>
      <c r="W11" s="20">
        <f t="shared" si="5"/>
        <v>107.65</v>
      </c>
      <c r="X11" s="18">
        <f>U11*AP11</f>
        <v>119.760625</v>
      </c>
      <c r="Y11" s="18">
        <v>0</v>
      </c>
      <c r="Z11" s="15">
        <f t="shared" si="6"/>
        <v>119.760625</v>
      </c>
      <c r="AA11" s="18">
        <f>X11*AP11</f>
        <v>133.2336953125</v>
      </c>
      <c r="AB11" s="18"/>
      <c r="AC11" s="15">
        <f t="shared" si="8"/>
        <v>133.2336953125</v>
      </c>
      <c r="AD11" s="18">
        <f aca="true" t="shared" si="13" ref="AD11:AD18">AA11*AP11</f>
        <v>148.22248603515627</v>
      </c>
      <c r="AE11" s="11"/>
      <c r="AF11" s="12">
        <f t="shared" si="9"/>
        <v>148.22248603515627</v>
      </c>
      <c r="AG11" s="11">
        <v>164.9</v>
      </c>
      <c r="AH11" s="18"/>
      <c r="AI11" s="15">
        <f t="shared" si="10"/>
        <v>164.9</v>
      </c>
      <c r="AJ11" s="18">
        <v>183.45</v>
      </c>
      <c r="AK11" s="18"/>
      <c r="AL11" s="15">
        <f t="shared" si="11"/>
        <v>183.45</v>
      </c>
      <c r="AM11" s="21">
        <v>204.09</v>
      </c>
      <c r="AN11" s="21"/>
      <c r="AO11" s="15">
        <f t="shared" si="12"/>
        <v>204.09</v>
      </c>
      <c r="AP11" s="41">
        <v>1.1125</v>
      </c>
    </row>
    <row r="12" spans="1:42" ht="22.5" customHeight="1">
      <c r="A12" s="10"/>
      <c r="B12" s="17" t="s">
        <v>24</v>
      </c>
      <c r="C12" s="18">
        <v>0</v>
      </c>
      <c r="D12" s="18">
        <v>0</v>
      </c>
      <c r="E12" s="15">
        <f t="shared" si="3"/>
        <v>0</v>
      </c>
      <c r="F12" s="18">
        <v>0</v>
      </c>
      <c r="G12" s="18">
        <v>0</v>
      </c>
      <c r="H12" s="15">
        <f t="shared" si="0"/>
        <v>0</v>
      </c>
      <c r="I12" s="18">
        <v>0</v>
      </c>
      <c r="J12" s="18">
        <v>0</v>
      </c>
      <c r="K12" s="15">
        <f t="shared" si="1"/>
        <v>0</v>
      </c>
      <c r="L12" s="18">
        <v>0</v>
      </c>
      <c r="M12" s="18">
        <v>0</v>
      </c>
      <c r="N12" s="15">
        <f t="shared" si="2"/>
        <v>0</v>
      </c>
      <c r="O12" s="18">
        <v>0</v>
      </c>
      <c r="P12" s="18">
        <v>0</v>
      </c>
      <c r="Q12" s="15">
        <f t="shared" si="4"/>
        <v>0</v>
      </c>
      <c r="R12" s="19">
        <v>0</v>
      </c>
      <c r="S12" s="18">
        <v>0</v>
      </c>
      <c r="T12" s="20">
        <f t="shared" si="7"/>
        <v>0</v>
      </c>
      <c r="U12" s="19">
        <v>0</v>
      </c>
      <c r="V12" s="21">
        <v>0</v>
      </c>
      <c r="W12" s="20">
        <f t="shared" si="5"/>
        <v>0</v>
      </c>
      <c r="X12" s="18">
        <f>U12*AP12</f>
        <v>0</v>
      </c>
      <c r="Y12" s="18">
        <v>0</v>
      </c>
      <c r="Z12" s="15">
        <f t="shared" si="6"/>
        <v>0</v>
      </c>
      <c r="AA12" s="18">
        <f>X12*AP12</f>
        <v>0</v>
      </c>
      <c r="AB12" s="18"/>
      <c r="AC12" s="15">
        <f t="shared" si="8"/>
        <v>0</v>
      </c>
      <c r="AD12" s="18">
        <f t="shared" si="13"/>
        <v>0</v>
      </c>
      <c r="AE12" s="11"/>
      <c r="AF12" s="12">
        <f t="shared" si="9"/>
        <v>0</v>
      </c>
      <c r="AG12" s="11"/>
      <c r="AH12" s="18"/>
      <c r="AI12" s="15">
        <f t="shared" si="10"/>
        <v>0</v>
      </c>
      <c r="AJ12" s="18"/>
      <c r="AK12" s="18"/>
      <c r="AL12" s="15">
        <f t="shared" si="11"/>
        <v>0</v>
      </c>
      <c r="AM12" s="21"/>
      <c r="AN12" s="21"/>
      <c r="AO12" s="15">
        <f t="shared" si="12"/>
        <v>0</v>
      </c>
      <c r="AP12" s="41">
        <v>1.1125</v>
      </c>
    </row>
    <row r="13" spans="1:42" ht="22.5" customHeight="1">
      <c r="A13" s="10"/>
      <c r="B13" s="17" t="s">
        <v>25</v>
      </c>
      <c r="C13" s="18">
        <v>57.18</v>
      </c>
      <c r="D13" s="18">
        <v>0</v>
      </c>
      <c r="E13" s="15">
        <f t="shared" si="3"/>
        <v>57.18</v>
      </c>
      <c r="F13" s="18">
        <v>78.46</v>
      </c>
      <c r="G13" s="18">
        <v>0</v>
      </c>
      <c r="H13" s="15">
        <f t="shared" si="0"/>
        <v>78.46</v>
      </c>
      <c r="I13" s="18">
        <v>75.92</v>
      </c>
      <c r="J13" s="18">
        <v>0</v>
      </c>
      <c r="K13" s="15">
        <f t="shared" si="1"/>
        <v>75.92</v>
      </c>
      <c r="L13" s="18">
        <v>34.32</v>
      </c>
      <c r="M13" s="18">
        <v>0</v>
      </c>
      <c r="N13" s="15">
        <f t="shared" si="2"/>
        <v>34.32</v>
      </c>
      <c r="O13" s="18">
        <v>46.5</v>
      </c>
      <c r="P13" s="18">
        <v>0</v>
      </c>
      <c r="Q13" s="15">
        <f t="shared" si="4"/>
        <v>46.5</v>
      </c>
      <c r="R13" s="19">
        <v>156.01</v>
      </c>
      <c r="S13" s="18">
        <v>0</v>
      </c>
      <c r="T13" s="20">
        <f t="shared" si="7"/>
        <v>156.01</v>
      </c>
      <c r="U13" s="19">
        <v>58.04</v>
      </c>
      <c r="V13" s="21">
        <v>0</v>
      </c>
      <c r="W13" s="20">
        <f t="shared" si="5"/>
        <v>58.04</v>
      </c>
      <c r="X13" s="18">
        <f>U13*AP13</f>
        <v>64.5695</v>
      </c>
      <c r="Y13" s="18">
        <v>0</v>
      </c>
      <c r="Z13" s="15">
        <f t="shared" si="6"/>
        <v>64.5695</v>
      </c>
      <c r="AA13" s="18">
        <f>X13*AP13</f>
        <v>71.83356875000001</v>
      </c>
      <c r="AB13" s="18"/>
      <c r="AC13" s="15">
        <f t="shared" si="8"/>
        <v>71.83356875000001</v>
      </c>
      <c r="AD13" s="18">
        <f t="shared" si="13"/>
        <v>79.91484523437502</v>
      </c>
      <c r="AE13" s="11"/>
      <c r="AF13" s="12">
        <f t="shared" si="9"/>
        <v>79.91484523437502</v>
      </c>
      <c r="AG13" s="11">
        <v>88.91</v>
      </c>
      <c r="AH13" s="18"/>
      <c r="AI13" s="15">
        <f t="shared" si="10"/>
        <v>88.91</v>
      </c>
      <c r="AJ13" s="18">
        <v>98.91</v>
      </c>
      <c r="AK13" s="18"/>
      <c r="AL13" s="15">
        <f t="shared" si="11"/>
        <v>98.91</v>
      </c>
      <c r="AM13" s="21">
        <v>110.03</v>
      </c>
      <c r="AN13" s="21"/>
      <c r="AO13" s="15">
        <f t="shared" si="12"/>
        <v>110.03</v>
      </c>
      <c r="AP13" s="41">
        <v>1.1125</v>
      </c>
    </row>
    <row r="14" spans="1:42" ht="22.5" customHeight="1">
      <c r="A14" s="10"/>
      <c r="B14" s="17" t="s">
        <v>26</v>
      </c>
      <c r="C14" s="18">
        <v>39.49</v>
      </c>
      <c r="D14" s="18">
        <v>0</v>
      </c>
      <c r="E14" s="15">
        <f t="shared" si="3"/>
        <v>39.49</v>
      </c>
      <c r="F14" s="18">
        <v>47.63</v>
      </c>
      <c r="G14" s="18">
        <v>0</v>
      </c>
      <c r="H14" s="15">
        <f t="shared" si="0"/>
        <v>47.63</v>
      </c>
      <c r="I14" s="18">
        <v>45.4</v>
      </c>
      <c r="J14" s="18">
        <v>0</v>
      </c>
      <c r="K14" s="15">
        <f t="shared" si="1"/>
        <v>45.4</v>
      </c>
      <c r="L14" s="18">
        <v>23.53</v>
      </c>
      <c r="M14" s="18">
        <v>0</v>
      </c>
      <c r="N14" s="15">
        <f t="shared" si="2"/>
        <v>23.53</v>
      </c>
      <c r="O14" s="18">
        <v>10</v>
      </c>
      <c r="P14" s="18">
        <v>0</v>
      </c>
      <c r="Q14" s="15">
        <f t="shared" si="4"/>
        <v>10</v>
      </c>
      <c r="R14" s="19">
        <v>19.04</v>
      </c>
      <c r="S14" s="18">
        <v>0</v>
      </c>
      <c r="T14" s="20">
        <f t="shared" si="7"/>
        <v>19.04</v>
      </c>
      <c r="U14" s="19">
        <v>9.23</v>
      </c>
      <c r="V14" s="21">
        <v>0</v>
      </c>
      <c r="W14" s="20">
        <f t="shared" si="5"/>
        <v>9.23</v>
      </c>
      <c r="X14" s="18">
        <f>U14*AP14</f>
        <v>10.268375</v>
      </c>
      <c r="Y14" s="18">
        <v>0</v>
      </c>
      <c r="Z14" s="15">
        <f t="shared" si="6"/>
        <v>10.268375</v>
      </c>
      <c r="AA14" s="18">
        <f>X14*AP14</f>
        <v>11.423567187500002</v>
      </c>
      <c r="AB14" s="18"/>
      <c r="AC14" s="15">
        <f t="shared" si="8"/>
        <v>11.423567187500002</v>
      </c>
      <c r="AD14" s="18">
        <f t="shared" si="13"/>
        <v>12.708718496093752</v>
      </c>
      <c r="AE14" s="11"/>
      <c r="AF14" s="12">
        <f t="shared" si="9"/>
        <v>12.708718496093752</v>
      </c>
      <c r="AG14" s="11">
        <v>14.14</v>
      </c>
      <c r="AH14" s="18"/>
      <c r="AI14" s="15">
        <f t="shared" si="10"/>
        <v>14.14</v>
      </c>
      <c r="AJ14" s="18">
        <v>15.73</v>
      </c>
      <c r="AK14" s="18"/>
      <c r="AL14" s="15">
        <f t="shared" si="11"/>
        <v>15.73</v>
      </c>
      <c r="AM14" s="21">
        <v>17.5</v>
      </c>
      <c r="AN14" s="21"/>
      <c r="AO14" s="15">
        <f t="shared" si="12"/>
        <v>17.5</v>
      </c>
      <c r="AP14" s="41">
        <v>1.1125</v>
      </c>
    </row>
    <row r="15" spans="1:42" ht="22.5" customHeight="1">
      <c r="A15" s="10"/>
      <c r="B15" s="17" t="s">
        <v>27</v>
      </c>
      <c r="C15" s="18">
        <v>16.52</v>
      </c>
      <c r="D15" s="18">
        <v>0</v>
      </c>
      <c r="E15" s="15">
        <f t="shared" si="3"/>
        <v>16.52</v>
      </c>
      <c r="F15" s="18">
        <v>28.36</v>
      </c>
      <c r="G15" s="18">
        <v>0</v>
      </c>
      <c r="H15" s="15">
        <f t="shared" si="0"/>
        <v>28.36</v>
      </c>
      <c r="I15" s="18">
        <v>68.41</v>
      </c>
      <c r="J15" s="18">
        <v>0</v>
      </c>
      <c r="K15" s="15">
        <f t="shared" si="1"/>
        <v>68.41</v>
      </c>
      <c r="L15" s="18">
        <v>36.74</v>
      </c>
      <c r="M15" s="18">
        <v>0</v>
      </c>
      <c r="N15" s="15">
        <f t="shared" si="2"/>
        <v>36.74</v>
      </c>
      <c r="O15" s="18">
        <v>60.11</v>
      </c>
      <c r="P15" s="18">
        <v>0</v>
      </c>
      <c r="Q15" s="15">
        <f t="shared" si="4"/>
        <v>60.11</v>
      </c>
      <c r="R15" s="19">
        <f>220.12+0.95+7.2</f>
        <v>228.26999999999998</v>
      </c>
      <c r="S15" s="18">
        <f>S9-S10-S11-S12-S13-S14</f>
        <v>0</v>
      </c>
      <c r="T15" s="20">
        <f t="shared" si="7"/>
        <v>228.26999999999998</v>
      </c>
      <c r="U15" s="19">
        <v>225.76</v>
      </c>
      <c r="V15" s="18">
        <f>V9-V10-V11-V12-V13-V14</f>
        <v>0</v>
      </c>
      <c r="W15" s="20">
        <f t="shared" si="5"/>
        <v>225.76</v>
      </c>
      <c r="X15" s="18">
        <f>527.7-X10-X11-X13-X14</f>
        <v>249.46375000000006</v>
      </c>
      <c r="Y15" s="18">
        <v>0</v>
      </c>
      <c r="Z15" s="15">
        <f t="shared" si="6"/>
        <v>249.46375000000006</v>
      </c>
      <c r="AA15" s="18">
        <f>585.36-AA10-AA11-AA13-AA14</f>
        <v>275.822171875</v>
      </c>
      <c r="AB15" s="18">
        <v>0</v>
      </c>
      <c r="AC15" s="15">
        <f t="shared" si="8"/>
        <v>275.822171875</v>
      </c>
      <c r="AD15" s="18">
        <v>305.16</v>
      </c>
      <c r="AE15" s="11">
        <v>0</v>
      </c>
      <c r="AF15" s="12">
        <f t="shared" si="9"/>
        <v>305.16</v>
      </c>
      <c r="AG15" s="11">
        <v>337.79</v>
      </c>
      <c r="AH15" s="18">
        <v>0</v>
      </c>
      <c r="AI15" s="15">
        <f t="shared" si="10"/>
        <v>337.79</v>
      </c>
      <c r="AJ15" s="18">
        <v>374.1</v>
      </c>
      <c r="AK15" s="18">
        <v>0</v>
      </c>
      <c r="AL15" s="15">
        <f t="shared" si="11"/>
        <v>374.1</v>
      </c>
      <c r="AM15" s="21">
        <v>414.5</v>
      </c>
      <c r="AN15" s="21">
        <v>0</v>
      </c>
      <c r="AO15" s="15">
        <f t="shared" si="12"/>
        <v>414.5</v>
      </c>
      <c r="AP15" s="41">
        <v>1.1125</v>
      </c>
    </row>
    <row r="16" spans="1:42" s="38" customFormat="1" ht="22.5" customHeight="1">
      <c r="A16" s="1"/>
      <c r="B16" s="2" t="s">
        <v>28</v>
      </c>
      <c r="C16" s="1">
        <f>C17+C18+C19</f>
        <v>240.78</v>
      </c>
      <c r="D16" s="1">
        <f>D17+D18+D19</f>
        <v>0</v>
      </c>
      <c r="E16" s="1">
        <f t="shared" si="3"/>
        <v>240.78</v>
      </c>
      <c r="F16" s="1">
        <f>F17+F18+F19</f>
        <v>344.11</v>
      </c>
      <c r="G16" s="1">
        <f>G17+G18+G19</f>
        <v>0</v>
      </c>
      <c r="H16" s="1">
        <f t="shared" si="0"/>
        <v>344.11</v>
      </c>
      <c r="I16" s="1">
        <f>I17+I18+I19</f>
        <v>339.02</v>
      </c>
      <c r="J16" s="1">
        <f>J17+J18+J19</f>
        <v>0</v>
      </c>
      <c r="K16" s="1">
        <f t="shared" si="1"/>
        <v>339.02</v>
      </c>
      <c r="L16" s="1">
        <f>L17+L18+L19</f>
        <v>228.55</v>
      </c>
      <c r="M16" s="1">
        <f>M17+M18+M19</f>
        <v>0</v>
      </c>
      <c r="N16" s="1">
        <f t="shared" si="2"/>
        <v>228.55</v>
      </c>
      <c r="O16" s="1">
        <f>O17+O18+O19</f>
        <v>313.36</v>
      </c>
      <c r="P16" s="1">
        <f>P17+P18+P19</f>
        <v>0</v>
      </c>
      <c r="Q16" s="1">
        <f t="shared" si="4"/>
        <v>313.36</v>
      </c>
      <c r="R16" s="1">
        <f>+R17+R18+R19</f>
        <v>708.38</v>
      </c>
      <c r="S16" s="1">
        <f>+S17+S18+S19</f>
        <v>0</v>
      </c>
      <c r="T16" s="1">
        <f t="shared" si="7"/>
        <v>708.38</v>
      </c>
      <c r="U16" s="1">
        <f>+U17+U18+U19</f>
        <v>635.09</v>
      </c>
      <c r="V16" s="1">
        <f>+V17+V18+V19</f>
        <v>0</v>
      </c>
      <c r="W16" s="1">
        <f t="shared" si="5"/>
        <v>635.09</v>
      </c>
      <c r="X16" s="1">
        <f>X17+X18+X19</f>
        <v>705.99</v>
      </c>
      <c r="Y16" s="1">
        <f>+Y17+Y18+Y19</f>
        <v>0</v>
      </c>
      <c r="Z16" s="1">
        <f t="shared" si="6"/>
        <v>705.99</v>
      </c>
      <c r="AA16" s="15">
        <f>AA17+AA18+AA19</f>
        <v>784.871875</v>
      </c>
      <c r="AB16" s="15">
        <f>AB17+AB18+AB19</f>
        <v>0</v>
      </c>
      <c r="AC16" s="15">
        <f t="shared" si="8"/>
        <v>784.871875</v>
      </c>
      <c r="AD16" s="15">
        <f>AD17+AD18+AD19</f>
        <v>872.6285859375</v>
      </c>
      <c r="AE16" s="15">
        <f>AE17+AE18+AE19</f>
        <v>0</v>
      </c>
      <c r="AF16" s="15">
        <f t="shared" si="9"/>
        <v>872.6285859375</v>
      </c>
      <c r="AG16" s="12">
        <f>AG17+AG18+AG19</f>
        <v>970.25</v>
      </c>
      <c r="AH16" s="15">
        <f>AH17+AH18+AH19</f>
        <v>0</v>
      </c>
      <c r="AI16" s="15">
        <f t="shared" si="10"/>
        <v>970.25</v>
      </c>
      <c r="AJ16" s="15">
        <f>AJ17+AJ18+AJ19</f>
        <v>1078.86</v>
      </c>
      <c r="AK16" s="15">
        <f>AK17+AK18+AK19</f>
        <v>0</v>
      </c>
      <c r="AL16" s="15">
        <f t="shared" si="11"/>
        <v>1078.86</v>
      </c>
      <c r="AM16" s="15">
        <f>AM17+AM18+AM19</f>
        <v>1199.6899999999998</v>
      </c>
      <c r="AN16" s="15">
        <f>AN17+AN18+AN19</f>
        <v>0</v>
      </c>
      <c r="AO16" s="15">
        <f t="shared" si="12"/>
        <v>1199.6899999999998</v>
      </c>
      <c r="AP16" s="41">
        <v>1.1125</v>
      </c>
    </row>
    <row r="17" spans="1:42" ht="22.5" customHeight="1">
      <c r="A17" s="10"/>
      <c r="B17" s="17" t="s">
        <v>29</v>
      </c>
      <c r="C17" s="18">
        <v>0.01</v>
      </c>
      <c r="D17" s="18">
        <v>0</v>
      </c>
      <c r="E17" s="15">
        <f t="shared" si="3"/>
        <v>0.01</v>
      </c>
      <c r="F17" s="18">
        <v>0.2</v>
      </c>
      <c r="G17" s="18">
        <v>0</v>
      </c>
      <c r="H17" s="15">
        <f t="shared" si="0"/>
        <v>0.2</v>
      </c>
      <c r="I17" s="18">
        <v>0.11</v>
      </c>
      <c r="J17" s="18">
        <v>0</v>
      </c>
      <c r="K17" s="15">
        <f t="shared" si="1"/>
        <v>0.11</v>
      </c>
      <c r="L17" s="18">
        <v>0</v>
      </c>
      <c r="M17" s="18">
        <v>0</v>
      </c>
      <c r="N17" s="15">
        <f t="shared" si="2"/>
        <v>0</v>
      </c>
      <c r="O17" s="18">
        <v>0</v>
      </c>
      <c r="P17" s="18">
        <v>0</v>
      </c>
      <c r="Q17" s="15">
        <f t="shared" si="4"/>
        <v>0</v>
      </c>
      <c r="R17" s="18">
        <v>0</v>
      </c>
      <c r="S17" s="18">
        <v>0</v>
      </c>
      <c r="T17" s="18">
        <f t="shared" si="7"/>
        <v>0</v>
      </c>
      <c r="U17" s="18">
        <v>0</v>
      </c>
      <c r="V17" s="21">
        <v>0</v>
      </c>
      <c r="W17" s="19">
        <f t="shared" si="5"/>
        <v>0</v>
      </c>
      <c r="X17" s="18">
        <f>U17*AP17</f>
        <v>0</v>
      </c>
      <c r="Y17" s="18">
        <v>0</v>
      </c>
      <c r="Z17" s="15">
        <f t="shared" si="6"/>
        <v>0</v>
      </c>
      <c r="AA17" s="18"/>
      <c r="AB17" s="18"/>
      <c r="AC17" s="15">
        <f t="shared" si="8"/>
        <v>0</v>
      </c>
      <c r="AD17" s="18">
        <f t="shared" si="13"/>
        <v>0</v>
      </c>
      <c r="AE17" s="11"/>
      <c r="AF17" s="12">
        <f t="shared" si="9"/>
        <v>0</v>
      </c>
      <c r="AG17" s="11"/>
      <c r="AH17" s="18"/>
      <c r="AI17" s="15">
        <f t="shared" si="10"/>
        <v>0</v>
      </c>
      <c r="AJ17" s="18"/>
      <c r="AK17" s="18"/>
      <c r="AL17" s="15">
        <f t="shared" si="11"/>
        <v>0</v>
      </c>
      <c r="AM17" s="21"/>
      <c r="AN17" s="21"/>
      <c r="AO17" s="15">
        <f t="shared" si="12"/>
        <v>0</v>
      </c>
      <c r="AP17" s="41">
        <v>1.1125</v>
      </c>
    </row>
    <row r="18" spans="1:42" ht="22.5" customHeight="1">
      <c r="A18" s="10"/>
      <c r="B18" s="17" t="s">
        <v>30</v>
      </c>
      <c r="C18" s="18">
        <v>47.52</v>
      </c>
      <c r="D18" s="18">
        <v>0</v>
      </c>
      <c r="E18" s="15">
        <f t="shared" si="3"/>
        <v>47.52</v>
      </c>
      <c r="F18" s="18">
        <v>61.93</v>
      </c>
      <c r="G18" s="18">
        <v>0</v>
      </c>
      <c r="H18" s="15">
        <f t="shared" si="0"/>
        <v>61.93</v>
      </c>
      <c r="I18" s="18">
        <v>72.03</v>
      </c>
      <c r="J18" s="18">
        <v>0</v>
      </c>
      <c r="K18" s="15">
        <f t="shared" si="1"/>
        <v>72.03</v>
      </c>
      <c r="L18" s="18">
        <v>32.86</v>
      </c>
      <c r="M18" s="18">
        <v>0</v>
      </c>
      <c r="N18" s="15">
        <f t="shared" si="2"/>
        <v>32.86</v>
      </c>
      <c r="O18" s="18">
        <v>37.59</v>
      </c>
      <c r="P18" s="18">
        <v>0</v>
      </c>
      <c r="Q18" s="15">
        <f t="shared" si="4"/>
        <v>37.59</v>
      </c>
      <c r="R18" s="19">
        <v>104.38</v>
      </c>
      <c r="S18" s="18">
        <v>0</v>
      </c>
      <c r="T18" s="19">
        <f t="shared" si="7"/>
        <v>104.38</v>
      </c>
      <c r="U18" s="23">
        <v>45.8</v>
      </c>
      <c r="V18" s="21">
        <v>0</v>
      </c>
      <c r="W18" s="23">
        <f t="shared" si="5"/>
        <v>45.8</v>
      </c>
      <c r="X18" s="18">
        <v>50.95</v>
      </c>
      <c r="Y18" s="18">
        <v>0</v>
      </c>
      <c r="Z18" s="15">
        <f t="shared" si="6"/>
        <v>50.95</v>
      </c>
      <c r="AA18" s="18">
        <f>X18*AP18</f>
        <v>56.681875000000005</v>
      </c>
      <c r="AB18" s="18"/>
      <c r="AC18" s="15">
        <f t="shared" si="8"/>
        <v>56.681875000000005</v>
      </c>
      <c r="AD18" s="18">
        <f t="shared" si="13"/>
        <v>63.058585937500006</v>
      </c>
      <c r="AE18" s="11"/>
      <c r="AF18" s="12">
        <f t="shared" si="9"/>
        <v>63.058585937500006</v>
      </c>
      <c r="AG18" s="11">
        <v>70.16</v>
      </c>
      <c r="AH18" s="18"/>
      <c r="AI18" s="15">
        <f t="shared" si="10"/>
        <v>70.16</v>
      </c>
      <c r="AJ18" s="18">
        <v>78.05</v>
      </c>
      <c r="AK18" s="18"/>
      <c r="AL18" s="15">
        <f t="shared" si="11"/>
        <v>78.05</v>
      </c>
      <c r="AM18" s="21">
        <v>86.83</v>
      </c>
      <c r="AN18" s="21"/>
      <c r="AO18" s="15">
        <f t="shared" si="12"/>
        <v>86.83</v>
      </c>
      <c r="AP18" s="41">
        <v>1.1125</v>
      </c>
    </row>
    <row r="19" spans="1:42" ht="22.5" customHeight="1">
      <c r="A19" s="10"/>
      <c r="B19" s="17" t="s">
        <v>27</v>
      </c>
      <c r="C19" s="18">
        <v>193.25</v>
      </c>
      <c r="D19" s="18">
        <v>0</v>
      </c>
      <c r="E19" s="15">
        <f t="shared" si="3"/>
        <v>193.25</v>
      </c>
      <c r="F19" s="18">
        <v>281.98</v>
      </c>
      <c r="G19" s="18">
        <v>0</v>
      </c>
      <c r="H19" s="15">
        <f t="shared" si="0"/>
        <v>281.98</v>
      </c>
      <c r="I19" s="18">
        <v>266.88</v>
      </c>
      <c r="J19" s="18">
        <v>0</v>
      </c>
      <c r="K19" s="15">
        <f t="shared" si="1"/>
        <v>266.88</v>
      </c>
      <c r="L19" s="18">
        <v>195.69</v>
      </c>
      <c r="M19" s="18">
        <v>0</v>
      </c>
      <c r="N19" s="15">
        <f t="shared" si="2"/>
        <v>195.69</v>
      </c>
      <c r="O19" s="18">
        <f>313.36-O18</f>
        <v>275.77</v>
      </c>
      <c r="P19" s="18">
        <v>0</v>
      </c>
      <c r="Q19" s="15">
        <f t="shared" si="4"/>
        <v>275.77</v>
      </c>
      <c r="R19" s="23">
        <f>708.38-R18</f>
        <v>604</v>
      </c>
      <c r="S19" s="18">
        <v>0</v>
      </c>
      <c r="T19" s="23">
        <f t="shared" si="7"/>
        <v>604</v>
      </c>
      <c r="U19" s="23">
        <f>635.09-U18</f>
        <v>589.2900000000001</v>
      </c>
      <c r="V19" s="21">
        <v>0</v>
      </c>
      <c r="W19" s="23">
        <f t="shared" si="5"/>
        <v>589.2900000000001</v>
      </c>
      <c r="X19" s="18">
        <v>655.04</v>
      </c>
      <c r="Y19" s="18">
        <v>0</v>
      </c>
      <c r="Z19" s="15">
        <f t="shared" si="6"/>
        <v>655.04</v>
      </c>
      <c r="AA19" s="18">
        <v>728.19</v>
      </c>
      <c r="AB19" s="18">
        <v>0</v>
      </c>
      <c r="AC19" s="15">
        <f t="shared" si="8"/>
        <v>728.19</v>
      </c>
      <c r="AD19" s="18">
        <v>809.57</v>
      </c>
      <c r="AE19" s="11">
        <v>0</v>
      </c>
      <c r="AF19" s="12">
        <f t="shared" si="9"/>
        <v>809.57</v>
      </c>
      <c r="AG19" s="11">
        <v>900.09</v>
      </c>
      <c r="AH19" s="18">
        <v>0</v>
      </c>
      <c r="AI19" s="15">
        <f t="shared" si="10"/>
        <v>900.09</v>
      </c>
      <c r="AJ19" s="18">
        <v>1000.81</v>
      </c>
      <c r="AK19" s="18">
        <v>0</v>
      </c>
      <c r="AL19" s="15">
        <f t="shared" si="11"/>
        <v>1000.81</v>
      </c>
      <c r="AM19" s="21">
        <v>1112.86</v>
      </c>
      <c r="AN19" s="21">
        <v>0</v>
      </c>
      <c r="AO19" s="15">
        <f t="shared" si="12"/>
        <v>1112.86</v>
      </c>
      <c r="AP19" s="41">
        <v>1.1125</v>
      </c>
    </row>
    <row r="20" spans="1:42" s="38" customFormat="1" ht="22.5" customHeight="1">
      <c r="A20" s="1"/>
      <c r="B20" s="2" t="s">
        <v>31</v>
      </c>
      <c r="C20" s="15">
        <v>39.28</v>
      </c>
      <c r="D20" s="15">
        <v>0</v>
      </c>
      <c r="E20" s="15">
        <f t="shared" si="3"/>
        <v>39.28</v>
      </c>
      <c r="F20" s="15">
        <v>77.13</v>
      </c>
      <c r="G20" s="15">
        <v>0</v>
      </c>
      <c r="H20" s="15">
        <f t="shared" si="0"/>
        <v>77.13</v>
      </c>
      <c r="I20" s="15">
        <v>88.87</v>
      </c>
      <c r="J20" s="15">
        <v>0</v>
      </c>
      <c r="K20" s="15">
        <f t="shared" si="1"/>
        <v>88.87</v>
      </c>
      <c r="L20" s="15">
        <v>56.66</v>
      </c>
      <c r="M20" s="15">
        <v>0</v>
      </c>
      <c r="N20" s="15">
        <f t="shared" si="2"/>
        <v>56.66</v>
      </c>
      <c r="O20" s="15">
        <v>25.29</v>
      </c>
      <c r="P20" s="15">
        <v>0</v>
      </c>
      <c r="Q20" s="15">
        <f t="shared" si="4"/>
        <v>25.29</v>
      </c>
      <c r="R20" s="20">
        <v>189.09</v>
      </c>
      <c r="S20" s="20">
        <v>0</v>
      </c>
      <c r="T20" s="20">
        <f t="shared" si="7"/>
        <v>189.09</v>
      </c>
      <c r="U20" s="20">
        <v>204.07</v>
      </c>
      <c r="V20" s="24">
        <v>0</v>
      </c>
      <c r="W20" s="9">
        <f t="shared" si="5"/>
        <v>204.07</v>
      </c>
      <c r="X20" s="15">
        <f>U20*AP20</f>
        <v>227.027875</v>
      </c>
      <c r="Y20" s="15">
        <v>0</v>
      </c>
      <c r="Z20" s="15">
        <f t="shared" si="6"/>
        <v>227.027875</v>
      </c>
      <c r="AA20" s="15">
        <f>X20*AP20</f>
        <v>252.5685109375</v>
      </c>
      <c r="AB20" s="15"/>
      <c r="AC20" s="15">
        <f t="shared" si="8"/>
        <v>252.5685109375</v>
      </c>
      <c r="AD20" s="15">
        <f>AA20*AP20</f>
        <v>280.9824684179688</v>
      </c>
      <c r="AE20" s="12"/>
      <c r="AF20" s="12">
        <f t="shared" si="9"/>
        <v>280.9824684179688</v>
      </c>
      <c r="AG20" s="12">
        <v>312.6</v>
      </c>
      <c r="AH20" s="15"/>
      <c r="AI20" s="15">
        <f t="shared" si="10"/>
        <v>312.6</v>
      </c>
      <c r="AJ20" s="15">
        <v>347.75</v>
      </c>
      <c r="AK20" s="15"/>
      <c r="AL20" s="15">
        <f t="shared" si="11"/>
        <v>347.75</v>
      </c>
      <c r="AM20" s="25">
        <v>386.88</v>
      </c>
      <c r="AN20" s="25"/>
      <c r="AO20" s="15">
        <f t="shared" si="12"/>
        <v>386.88</v>
      </c>
      <c r="AP20" s="41">
        <v>1.1125</v>
      </c>
    </row>
    <row r="21" spans="1:42" ht="22.5" customHeight="1">
      <c r="A21" s="10"/>
      <c r="B21" s="17"/>
      <c r="C21" s="18"/>
      <c r="D21" s="18"/>
      <c r="E21" s="15">
        <f t="shared" si="3"/>
        <v>0</v>
      </c>
      <c r="F21" s="18"/>
      <c r="G21" s="18"/>
      <c r="H21" s="15">
        <f t="shared" si="0"/>
        <v>0</v>
      </c>
      <c r="I21" s="18"/>
      <c r="J21" s="18"/>
      <c r="K21" s="15">
        <f t="shared" si="1"/>
        <v>0</v>
      </c>
      <c r="L21" s="18"/>
      <c r="M21" s="18"/>
      <c r="N21" s="15">
        <f t="shared" si="2"/>
        <v>0</v>
      </c>
      <c r="O21" s="18"/>
      <c r="P21" s="18"/>
      <c r="Q21" s="15">
        <f t="shared" si="4"/>
        <v>0</v>
      </c>
      <c r="R21" s="19"/>
      <c r="S21" s="19"/>
      <c r="T21" s="19"/>
      <c r="U21" s="19"/>
      <c r="V21" s="26"/>
      <c r="W21" s="26"/>
      <c r="X21" s="18">
        <f>U21*AP21</f>
        <v>0</v>
      </c>
      <c r="Y21" s="15">
        <v>0</v>
      </c>
      <c r="Z21" s="15">
        <f t="shared" si="6"/>
        <v>0</v>
      </c>
      <c r="AA21" s="18"/>
      <c r="AB21" s="18"/>
      <c r="AC21" s="15">
        <f t="shared" si="8"/>
        <v>0</v>
      </c>
      <c r="AD21" s="18"/>
      <c r="AE21" s="11"/>
      <c r="AF21" s="12">
        <f t="shared" si="9"/>
        <v>0</v>
      </c>
      <c r="AG21" s="11"/>
      <c r="AH21" s="18"/>
      <c r="AI21" s="15">
        <f t="shared" si="10"/>
        <v>0</v>
      </c>
      <c r="AJ21" s="18"/>
      <c r="AK21" s="18"/>
      <c r="AL21" s="15">
        <f t="shared" si="11"/>
        <v>0</v>
      </c>
      <c r="AM21" s="21"/>
      <c r="AN21" s="21"/>
      <c r="AO21" s="15">
        <f t="shared" si="12"/>
        <v>0</v>
      </c>
      <c r="AP21" s="41">
        <v>1.1125</v>
      </c>
    </row>
    <row r="22" spans="1:42" s="38" customFormat="1" ht="22.5" customHeight="1">
      <c r="A22" s="1" t="s">
        <v>32</v>
      </c>
      <c r="B22" s="2" t="s">
        <v>33</v>
      </c>
      <c r="C22" s="15">
        <v>0</v>
      </c>
      <c r="D22" s="15">
        <v>40.9</v>
      </c>
      <c r="E22" s="15">
        <f t="shared" si="3"/>
        <v>40.9</v>
      </c>
      <c r="F22" s="15">
        <v>0</v>
      </c>
      <c r="G22" s="15">
        <v>60.13</v>
      </c>
      <c r="H22" s="15">
        <f t="shared" si="0"/>
        <v>60.13</v>
      </c>
      <c r="I22" s="15">
        <v>0</v>
      </c>
      <c r="J22" s="15">
        <v>67.55</v>
      </c>
      <c r="K22" s="15">
        <f t="shared" si="1"/>
        <v>67.55</v>
      </c>
      <c r="L22" s="15">
        <v>0</v>
      </c>
      <c r="M22" s="15">
        <v>51.31</v>
      </c>
      <c r="N22" s="15">
        <f t="shared" si="2"/>
        <v>51.31</v>
      </c>
      <c r="O22" s="15">
        <v>0</v>
      </c>
      <c r="P22" s="15">
        <v>45.3</v>
      </c>
      <c r="Q22" s="15">
        <f t="shared" si="4"/>
        <v>45.3</v>
      </c>
      <c r="R22" s="20">
        <v>0</v>
      </c>
      <c r="S22" s="20">
        <v>62.31</v>
      </c>
      <c r="T22" s="20">
        <f t="shared" si="7"/>
        <v>62.31</v>
      </c>
      <c r="U22" s="20">
        <v>0</v>
      </c>
      <c r="V22" s="24">
        <v>66.06</v>
      </c>
      <c r="W22" s="9">
        <f>U22+V22</f>
        <v>66.06</v>
      </c>
      <c r="X22" s="15">
        <v>0</v>
      </c>
      <c r="Y22" s="15">
        <v>74.14</v>
      </c>
      <c r="Z22" s="9">
        <f t="shared" si="6"/>
        <v>74.14</v>
      </c>
      <c r="AA22" s="15"/>
      <c r="AB22" s="15">
        <v>80.87</v>
      </c>
      <c r="AC22" s="15">
        <f t="shared" si="8"/>
        <v>80.87</v>
      </c>
      <c r="AD22" s="15"/>
      <c r="AE22" s="12">
        <v>88.91</v>
      </c>
      <c r="AF22" s="12">
        <f t="shared" si="9"/>
        <v>88.91</v>
      </c>
      <c r="AG22" s="12"/>
      <c r="AH22" s="15">
        <v>97.99</v>
      </c>
      <c r="AI22" s="15">
        <f t="shared" si="10"/>
        <v>97.99</v>
      </c>
      <c r="AJ22" s="15"/>
      <c r="AK22" s="15">
        <v>108.05</v>
      </c>
      <c r="AL22" s="15">
        <f t="shared" si="11"/>
        <v>108.05</v>
      </c>
      <c r="AM22" s="25"/>
      <c r="AN22" s="25">
        <v>119.32</v>
      </c>
      <c r="AO22" s="15">
        <f t="shared" si="12"/>
        <v>119.32</v>
      </c>
      <c r="AP22" s="41">
        <v>1.1125</v>
      </c>
    </row>
    <row r="23" spans="1:42" s="38" customFormat="1" ht="22.5" customHeight="1">
      <c r="A23" s="1" t="s">
        <v>34</v>
      </c>
      <c r="B23" s="2" t="s">
        <v>35</v>
      </c>
      <c r="C23" s="15">
        <v>0</v>
      </c>
      <c r="D23" s="15">
        <v>14.66</v>
      </c>
      <c r="E23" s="15">
        <f t="shared" si="3"/>
        <v>14.66</v>
      </c>
      <c r="F23" s="15">
        <v>0</v>
      </c>
      <c r="G23" s="15">
        <v>16.15</v>
      </c>
      <c r="H23" s="15">
        <f t="shared" si="0"/>
        <v>16.15</v>
      </c>
      <c r="I23" s="15">
        <v>0</v>
      </c>
      <c r="J23" s="15">
        <v>18.74</v>
      </c>
      <c r="K23" s="15">
        <f t="shared" si="1"/>
        <v>18.74</v>
      </c>
      <c r="L23" s="15">
        <v>0</v>
      </c>
      <c r="M23" s="15">
        <v>21.92</v>
      </c>
      <c r="N23" s="15">
        <f t="shared" si="2"/>
        <v>21.92</v>
      </c>
      <c r="O23" s="15">
        <v>0</v>
      </c>
      <c r="P23" s="15">
        <v>3.36</v>
      </c>
      <c r="Q23" s="15">
        <f t="shared" si="4"/>
        <v>3.36</v>
      </c>
      <c r="R23" s="20">
        <v>0</v>
      </c>
      <c r="S23" s="20">
        <v>10.45</v>
      </c>
      <c r="T23" s="20">
        <f t="shared" si="7"/>
        <v>10.45</v>
      </c>
      <c r="U23" s="20">
        <v>0</v>
      </c>
      <c r="V23" s="24">
        <v>10.72</v>
      </c>
      <c r="W23" s="9">
        <f>U23+V23</f>
        <v>10.72</v>
      </c>
      <c r="X23" s="15">
        <v>0</v>
      </c>
      <c r="Y23" s="15">
        <v>10.89</v>
      </c>
      <c r="Z23" s="9">
        <f t="shared" si="6"/>
        <v>10.89</v>
      </c>
      <c r="AA23" s="15"/>
      <c r="AB23" s="15">
        <v>11.07</v>
      </c>
      <c r="AC23" s="15">
        <f t="shared" si="8"/>
        <v>11.07</v>
      </c>
      <c r="AD23" s="15"/>
      <c r="AE23" s="12">
        <v>11.46</v>
      </c>
      <c r="AF23" s="12">
        <f t="shared" si="9"/>
        <v>11.46</v>
      </c>
      <c r="AG23" s="12"/>
      <c r="AH23" s="15">
        <v>11.7</v>
      </c>
      <c r="AI23" s="15">
        <f t="shared" si="10"/>
        <v>11.7</v>
      </c>
      <c r="AJ23" s="15"/>
      <c r="AK23" s="15">
        <v>11.96</v>
      </c>
      <c r="AL23" s="15">
        <f t="shared" si="11"/>
        <v>11.96</v>
      </c>
      <c r="AM23" s="25"/>
      <c r="AN23" s="25">
        <v>12.23</v>
      </c>
      <c r="AO23" s="15">
        <f t="shared" si="12"/>
        <v>12.23</v>
      </c>
      <c r="AP23" s="41">
        <v>1.1125</v>
      </c>
    </row>
    <row r="24" spans="2:42" s="38" customFormat="1" ht="1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9">
        <v>5</v>
      </c>
      <c r="S24" s="9">
        <v>0.4</v>
      </c>
      <c r="T24" s="9">
        <f t="shared" si="7"/>
        <v>5.4</v>
      </c>
      <c r="U24" s="9">
        <v>10</v>
      </c>
      <c r="V24" s="16">
        <v>0.4</v>
      </c>
      <c r="W24" s="9">
        <f>U24+V24</f>
        <v>10.4</v>
      </c>
      <c r="X24" s="18">
        <f>U24*AP24</f>
        <v>11.125</v>
      </c>
      <c r="Y24" s="27"/>
      <c r="Z24" s="9">
        <f t="shared" si="6"/>
        <v>11.125</v>
      </c>
      <c r="AA24" s="15"/>
      <c r="AB24" s="15"/>
      <c r="AC24" s="15"/>
      <c r="AD24" s="15"/>
      <c r="AE24" s="12"/>
      <c r="AF24" s="12"/>
      <c r="AG24" s="12"/>
      <c r="AH24" s="15"/>
      <c r="AI24" s="15"/>
      <c r="AJ24" s="15"/>
      <c r="AK24" s="15"/>
      <c r="AL24" s="15"/>
      <c r="AM24" s="25"/>
      <c r="AN24" s="25"/>
      <c r="AO24" s="15"/>
      <c r="AP24" s="41">
        <v>1.1125</v>
      </c>
    </row>
    <row r="25" spans="1:42" s="38" customFormat="1" ht="30.75" customHeight="1">
      <c r="A25" s="1" t="s">
        <v>36</v>
      </c>
      <c r="B25" s="14" t="s">
        <v>73</v>
      </c>
      <c r="C25" s="15">
        <f>C26+C38</f>
        <v>0</v>
      </c>
      <c r="D25" s="15">
        <f aca="true" t="shared" si="14" ref="D25:AN25">D26+D38</f>
        <v>0</v>
      </c>
      <c r="E25" s="15">
        <f t="shared" si="3"/>
        <v>0</v>
      </c>
      <c r="F25" s="15">
        <f t="shared" si="14"/>
        <v>0</v>
      </c>
      <c r="G25" s="15">
        <f t="shared" si="14"/>
        <v>0</v>
      </c>
      <c r="H25" s="15">
        <f t="shared" si="0"/>
        <v>0</v>
      </c>
      <c r="I25" s="15">
        <f>I26+I38</f>
        <v>36.98</v>
      </c>
      <c r="J25" s="15">
        <f t="shared" si="14"/>
        <v>0</v>
      </c>
      <c r="K25" s="15">
        <f t="shared" si="1"/>
        <v>36.98</v>
      </c>
      <c r="L25" s="15">
        <f t="shared" si="14"/>
        <v>5.75</v>
      </c>
      <c r="M25" s="15">
        <f t="shared" si="14"/>
        <v>0</v>
      </c>
      <c r="N25" s="15">
        <f t="shared" si="2"/>
        <v>5.75</v>
      </c>
      <c r="O25" s="15">
        <f t="shared" si="14"/>
        <v>49.17</v>
      </c>
      <c r="P25" s="15">
        <f t="shared" si="14"/>
        <v>0</v>
      </c>
      <c r="Q25" s="15">
        <f t="shared" si="4"/>
        <v>49.17</v>
      </c>
      <c r="R25" s="15">
        <f t="shared" si="14"/>
        <v>5</v>
      </c>
      <c r="S25" s="9">
        <f>S26+S38</f>
        <v>0</v>
      </c>
      <c r="T25" s="9">
        <f>R25+S25</f>
        <v>5</v>
      </c>
      <c r="U25" s="9">
        <f>U26+U38</f>
        <v>10</v>
      </c>
      <c r="V25" s="9">
        <f>V26+V38</f>
        <v>0.4</v>
      </c>
      <c r="W25" s="9">
        <f>U25+V25</f>
        <v>10.4</v>
      </c>
      <c r="X25" s="9">
        <f>X26+X38</f>
        <v>11.925</v>
      </c>
      <c r="Y25" s="9">
        <f>Y26+Y38</f>
        <v>1.2000000000000002</v>
      </c>
      <c r="Z25" s="9">
        <f>X25+Y25</f>
        <v>13.125</v>
      </c>
      <c r="AA25" s="15">
        <f t="shared" si="14"/>
        <v>15.576562500000001</v>
      </c>
      <c r="AB25" s="15">
        <f t="shared" si="14"/>
        <v>0</v>
      </c>
      <c r="AC25" s="15">
        <f t="shared" si="8"/>
        <v>15.576562500000001</v>
      </c>
      <c r="AD25" s="15">
        <f t="shared" si="14"/>
        <v>27.368925781250002</v>
      </c>
      <c r="AE25" s="12">
        <f t="shared" si="14"/>
        <v>0</v>
      </c>
      <c r="AF25" s="12">
        <f t="shared" si="9"/>
        <v>27.368925781250002</v>
      </c>
      <c r="AG25" s="12">
        <f t="shared" si="14"/>
        <v>57.6</v>
      </c>
      <c r="AH25" s="15">
        <f t="shared" si="14"/>
        <v>0</v>
      </c>
      <c r="AI25" s="15">
        <f t="shared" si="10"/>
        <v>57.6</v>
      </c>
      <c r="AJ25" s="15">
        <f t="shared" si="14"/>
        <v>244</v>
      </c>
      <c r="AK25" s="15">
        <f t="shared" si="14"/>
        <v>0</v>
      </c>
      <c r="AL25" s="15">
        <f t="shared" si="11"/>
        <v>244</v>
      </c>
      <c r="AM25" s="15">
        <f t="shared" si="14"/>
        <v>1033.6</v>
      </c>
      <c r="AN25" s="15">
        <f t="shared" si="14"/>
        <v>0</v>
      </c>
      <c r="AO25" s="15">
        <f t="shared" si="12"/>
        <v>1033.6</v>
      </c>
      <c r="AP25" s="41">
        <v>1.1125</v>
      </c>
    </row>
    <row r="26" spans="1:42" s="38" customFormat="1" ht="22.5" customHeight="1">
      <c r="A26" s="28"/>
      <c r="B26" s="29" t="s">
        <v>37</v>
      </c>
      <c r="C26" s="25">
        <f>C27+C28+C29+C30+C31+C32+C33</f>
        <v>0</v>
      </c>
      <c r="D26" s="25">
        <f>D27+D28+D29+D30+D31+D32+D33</f>
        <v>0</v>
      </c>
      <c r="E26" s="15">
        <f t="shared" si="3"/>
        <v>0</v>
      </c>
      <c r="F26" s="25">
        <f>F27+F28+F29+F30+F31+F32+F33</f>
        <v>0</v>
      </c>
      <c r="G26" s="25">
        <f>G27+G28+G29+G30+G31+G32+G33</f>
        <v>0</v>
      </c>
      <c r="H26" s="15">
        <f t="shared" si="0"/>
        <v>0</v>
      </c>
      <c r="I26" s="25">
        <f>I27+I34</f>
        <v>36.98</v>
      </c>
      <c r="J26" s="25">
        <f>J27+J28+J29+J30+J31+J32+J33</f>
        <v>0</v>
      </c>
      <c r="K26" s="15">
        <f t="shared" si="1"/>
        <v>36.98</v>
      </c>
      <c r="L26" s="25">
        <f>L27+L34</f>
        <v>5.75</v>
      </c>
      <c r="M26" s="25">
        <f>M27+M28+M29+M30+M31+M32+M33</f>
        <v>0</v>
      </c>
      <c r="N26" s="15">
        <f t="shared" si="2"/>
        <v>5.75</v>
      </c>
      <c r="O26" s="25">
        <f>O27+O34</f>
        <v>49.17</v>
      </c>
      <c r="P26" s="25">
        <f>P27+P28+P29+P30+P31+P32+P33</f>
        <v>0</v>
      </c>
      <c r="Q26" s="15">
        <f t="shared" si="4"/>
        <v>49.17</v>
      </c>
      <c r="R26" s="25">
        <f>R27+R34</f>
        <v>5</v>
      </c>
      <c r="S26" s="25">
        <f>S27+S28+S29+S30+S31+S32+S33</f>
        <v>0</v>
      </c>
      <c r="T26" s="9">
        <f>R26+S26</f>
        <v>5</v>
      </c>
      <c r="U26" s="25">
        <f>U27+U34</f>
        <v>10</v>
      </c>
      <c r="V26" s="9">
        <f>V27+V34</f>
        <v>0.4</v>
      </c>
      <c r="W26" s="9">
        <f>U26+V26</f>
        <v>10.4</v>
      </c>
      <c r="X26" s="25">
        <f>X27+X34</f>
        <v>11.925</v>
      </c>
      <c r="Y26" s="9">
        <f>Y27+Y34</f>
        <v>1.2000000000000002</v>
      </c>
      <c r="Z26" s="9">
        <f>X26+Y26</f>
        <v>13.125</v>
      </c>
      <c r="AA26" s="25">
        <f>AA27+AA34</f>
        <v>15.576562500000001</v>
      </c>
      <c r="AB26" s="25">
        <f>AB27+AB28+AB29+AB30+AB31+AB32+AB33</f>
        <v>0</v>
      </c>
      <c r="AC26" s="15">
        <f t="shared" si="8"/>
        <v>15.576562500000001</v>
      </c>
      <c r="AD26" s="25">
        <f>AD27+AD34</f>
        <v>27.368925781250002</v>
      </c>
      <c r="AE26" s="30">
        <f>AE27+AE28+AE29+AE30+AE31+AE32+AE33</f>
        <v>0</v>
      </c>
      <c r="AF26" s="12">
        <f t="shared" si="9"/>
        <v>27.368925781250002</v>
      </c>
      <c r="AG26" s="25">
        <f>AG27+AG34</f>
        <v>57.6</v>
      </c>
      <c r="AH26" s="25">
        <f>AH27+AH28+AH29+AH30+AH31+AH32+AH33</f>
        <v>0</v>
      </c>
      <c r="AI26" s="15">
        <f t="shared" si="10"/>
        <v>57.6</v>
      </c>
      <c r="AJ26" s="25">
        <f>AJ27+AJ34</f>
        <v>244</v>
      </c>
      <c r="AK26" s="25">
        <f>AK27+AK28+AK29+AK30+AK31+AK32+AK33</f>
        <v>0</v>
      </c>
      <c r="AL26" s="15">
        <f t="shared" si="11"/>
        <v>244</v>
      </c>
      <c r="AM26" s="25">
        <f>AM27+AM34</f>
        <v>1033.6</v>
      </c>
      <c r="AN26" s="25">
        <f>AN27+AN28+AN29+AN30+AN31+AN32+AN33</f>
        <v>0</v>
      </c>
      <c r="AO26" s="15">
        <f t="shared" si="12"/>
        <v>1033.6</v>
      </c>
      <c r="AP26" s="41">
        <v>1.1125</v>
      </c>
    </row>
    <row r="27" spans="1:42" s="38" customFormat="1" ht="22.5" customHeight="1">
      <c r="A27" s="28"/>
      <c r="B27" s="29" t="s">
        <v>38</v>
      </c>
      <c r="C27" s="25">
        <f>C28+C29+C30+C31+C32+C33</f>
        <v>0</v>
      </c>
      <c r="D27" s="25">
        <f>D28+D29+D30+D31+D32+D33</f>
        <v>0</v>
      </c>
      <c r="E27" s="15">
        <f t="shared" si="3"/>
        <v>0</v>
      </c>
      <c r="F27" s="25">
        <v>0</v>
      </c>
      <c r="G27" s="25">
        <v>0</v>
      </c>
      <c r="H27" s="15">
        <f t="shared" si="0"/>
        <v>0</v>
      </c>
      <c r="I27" s="25">
        <f>SUM(I28:I33)</f>
        <v>1.68</v>
      </c>
      <c r="J27" s="25">
        <v>0</v>
      </c>
      <c r="K27" s="15">
        <f t="shared" si="1"/>
        <v>1.68</v>
      </c>
      <c r="L27" s="25">
        <f>SUM(L28:L33)</f>
        <v>2</v>
      </c>
      <c r="M27" s="25">
        <v>0</v>
      </c>
      <c r="N27" s="15">
        <f t="shared" si="2"/>
        <v>2</v>
      </c>
      <c r="O27" s="25">
        <f>SUM(O28:O33)</f>
        <v>8</v>
      </c>
      <c r="P27" s="25">
        <v>0</v>
      </c>
      <c r="Q27" s="15">
        <f t="shared" si="4"/>
        <v>8</v>
      </c>
      <c r="R27" s="25">
        <f>SUM(R28:R33)</f>
        <v>5</v>
      </c>
      <c r="S27" s="25">
        <v>0</v>
      </c>
      <c r="T27" s="9">
        <f>R27+S27</f>
        <v>5</v>
      </c>
      <c r="U27" s="25">
        <f>SUM(U28:U33)</f>
        <v>10</v>
      </c>
      <c r="V27" s="25">
        <v>0</v>
      </c>
      <c r="W27" s="9">
        <f aca="true" t="shared" si="15" ref="W27:W38">U27+V27</f>
        <v>10</v>
      </c>
      <c r="X27" s="25">
        <f>SUM(X28:X33)</f>
        <v>11.125</v>
      </c>
      <c r="Y27" s="25">
        <v>0</v>
      </c>
      <c r="Z27" s="15">
        <f t="shared" si="6"/>
        <v>11.125</v>
      </c>
      <c r="AA27" s="25">
        <f>SUM(AA28:AA33)</f>
        <v>12.3765625</v>
      </c>
      <c r="AB27" s="25"/>
      <c r="AC27" s="15">
        <f t="shared" si="8"/>
        <v>12.3765625</v>
      </c>
      <c r="AD27" s="25">
        <f>SUM(AD28:AD33)</f>
        <v>13.768925781250001</v>
      </c>
      <c r="AE27" s="30"/>
      <c r="AF27" s="12">
        <f t="shared" si="9"/>
        <v>13.768925781250001</v>
      </c>
      <c r="AG27" s="25">
        <f>SUM(AG28:AG33)</f>
        <v>0</v>
      </c>
      <c r="AH27" s="25"/>
      <c r="AI27" s="15">
        <f t="shared" si="10"/>
        <v>0</v>
      </c>
      <c r="AJ27" s="25">
        <f>SUM(AJ28:AJ33)</f>
        <v>0</v>
      </c>
      <c r="AK27" s="25"/>
      <c r="AL27" s="15">
        <f t="shared" si="11"/>
        <v>0</v>
      </c>
      <c r="AM27" s="25">
        <f>SUM(AM28:AM33)</f>
        <v>0</v>
      </c>
      <c r="AN27" s="25"/>
      <c r="AO27" s="15">
        <f t="shared" si="12"/>
        <v>0</v>
      </c>
      <c r="AP27" s="38">
        <v>1.1125</v>
      </c>
    </row>
    <row r="28" spans="1:42" ht="22.5" customHeight="1">
      <c r="A28" s="31"/>
      <c r="B28" s="34" t="s">
        <v>39</v>
      </c>
      <c r="C28" s="21">
        <v>0</v>
      </c>
      <c r="D28" s="21">
        <v>0</v>
      </c>
      <c r="E28" s="15">
        <f t="shared" si="3"/>
        <v>0</v>
      </c>
      <c r="F28" s="21">
        <v>0</v>
      </c>
      <c r="G28" s="21">
        <v>0</v>
      </c>
      <c r="H28" s="15">
        <f t="shared" si="0"/>
        <v>0</v>
      </c>
      <c r="I28" s="21">
        <v>1.65</v>
      </c>
      <c r="J28" s="21">
        <v>0</v>
      </c>
      <c r="K28" s="15">
        <f t="shared" si="1"/>
        <v>1.65</v>
      </c>
      <c r="L28" s="21">
        <v>2</v>
      </c>
      <c r="M28" s="21">
        <v>0</v>
      </c>
      <c r="N28" s="15">
        <f t="shared" si="2"/>
        <v>2</v>
      </c>
      <c r="O28" s="21">
        <v>8</v>
      </c>
      <c r="P28" s="21">
        <v>0</v>
      </c>
      <c r="Q28" s="15">
        <f t="shared" si="4"/>
        <v>8</v>
      </c>
      <c r="R28" s="33">
        <v>5</v>
      </c>
      <c r="S28" s="21">
        <v>0</v>
      </c>
      <c r="T28" s="23">
        <f>R28+S28</f>
        <v>5</v>
      </c>
      <c r="U28" s="33">
        <v>10</v>
      </c>
      <c r="V28" s="21">
        <v>0</v>
      </c>
      <c r="W28" s="23">
        <f t="shared" si="15"/>
        <v>10</v>
      </c>
      <c r="X28" s="18">
        <f aca="true" t="shared" si="16" ref="X28:X38">U28*AP28</f>
        <v>11.125</v>
      </c>
      <c r="Y28" s="21">
        <v>0</v>
      </c>
      <c r="Z28" s="15">
        <f t="shared" si="6"/>
        <v>11.125</v>
      </c>
      <c r="AA28" s="18">
        <f aca="true" t="shared" si="17" ref="AA28:AA33">X28*AP28</f>
        <v>12.3765625</v>
      </c>
      <c r="AB28" s="21"/>
      <c r="AC28" s="15">
        <f t="shared" si="8"/>
        <v>12.3765625</v>
      </c>
      <c r="AD28" s="18">
        <f aca="true" t="shared" si="18" ref="AD28:AD33">AA28*AP28</f>
        <v>13.768925781250001</v>
      </c>
      <c r="AE28" s="13"/>
      <c r="AF28" s="12">
        <f t="shared" si="9"/>
        <v>13.768925781250001</v>
      </c>
      <c r="AG28" s="13"/>
      <c r="AH28" s="21"/>
      <c r="AI28" s="15">
        <f t="shared" si="10"/>
        <v>0</v>
      </c>
      <c r="AJ28" s="21"/>
      <c r="AK28" s="21"/>
      <c r="AL28" s="15">
        <f t="shared" si="11"/>
        <v>0</v>
      </c>
      <c r="AM28" s="21"/>
      <c r="AN28" s="21"/>
      <c r="AO28" s="15">
        <f t="shared" si="12"/>
        <v>0</v>
      </c>
      <c r="AP28" s="41">
        <v>1.1125</v>
      </c>
    </row>
    <row r="29" spans="1:42" ht="22.5" customHeight="1">
      <c r="A29" s="31"/>
      <c r="B29" s="34" t="s">
        <v>40</v>
      </c>
      <c r="C29" s="21">
        <v>0</v>
      </c>
      <c r="D29" s="21">
        <v>0</v>
      </c>
      <c r="E29" s="15">
        <f t="shared" si="3"/>
        <v>0</v>
      </c>
      <c r="F29" s="21">
        <v>0</v>
      </c>
      <c r="G29" s="21">
        <v>0</v>
      </c>
      <c r="H29" s="15">
        <f t="shared" si="0"/>
        <v>0</v>
      </c>
      <c r="I29" s="21">
        <v>0</v>
      </c>
      <c r="J29" s="21">
        <v>0</v>
      </c>
      <c r="K29" s="15">
        <f t="shared" si="1"/>
        <v>0</v>
      </c>
      <c r="L29" s="21">
        <v>0</v>
      </c>
      <c r="M29" s="21">
        <v>0</v>
      </c>
      <c r="N29" s="15">
        <f t="shared" si="2"/>
        <v>0</v>
      </c>
      <c r="O29" s="21">
        <v>0</v>
      </c>
      <c r="P29" s="21">
        <v>0</v>
      </c>
      <c r="Q29" s="15">
        <f t="shared" si="4"/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23">
        <f t="shared" si="15"/>
        <v>0</v>
      </c>
      <c r="X29" s="18">
        <f t="shared" si="16"/>
        <v>0</v>
      </c>
      <c r="Y29" s="21">
        <v>0</v>
      </c>
      <c r="Z29" s="15">
        <f t="shared" si="6"/>
        <v>0</v>
      </c>
      <c r="AA29" s="18">
        <f t="shared" si="17"/>
        <v>0</v>
      </c>
      <c r="AB29" s="21"/>
      <c r="AC29" s="15">
        <f t="shared" si="8"/>
        <v>0</v>
      </c>
      <c r="AD29" s="18">
        <f t="shared" si="18"/>
        <v>0</v>
      </c>
      <c r="AE29" s="13"/>
      <c r="AF29" s="12">
        <f t="shared" si="9"/>
        <v>0</v>
      </c>
      <c r="AG29" s="13"/>
      <c r="AH29" s="21"/>
      <c r="AI29" s="15">
        <f t="shared" si="10"/>
        <v>0</v>
      </c>
      <c r="AJ29" s="21"/>
      <c r="AK29" s="21"/>
      <c r="AL29" s="15">
        <f t="shared" si="11"/>
        <v>0</v>
      </c>
      <c r="AM29" s="21"/>
      <c r="AN29" s="21"/>
      <c r="AO29" s="15">
        <f t="shared" si="12"/>
        <v>0</v>
      </c>
      <c r="AP29" s="41">
        <v>1.1125</v>
      </c>
    </row>
    <row r="30" spans="1:42" ht="22.5" customHeight="1">
      <c r="A30" s="31"/>
      <c r="B30" s="34" t="s">
        <v>41</v>
      </c>
      <c r="C30" s="21">
        <v>0</v>
      </c>
      <c r="D30" s="21">
        <v>0</v>
      </c>
      <c r="E30" s="15">
        <f t="shared" si="3"/>
        <v>0</v>
      </c>
      <c r="F30" s="21">
        <v>0</v>
      </c>
      <c r="G30" s="21">
        <v>0</v>
      </c>
      <c r="H30" s="15">
        <f t="shared" si="0"/>
        <v>0</v>
      </c>
      <c r="I30" s="21">
        <v>0</v>
      </c>
      <c r="J30" s="21">
        <v>0</v>
      </c>
      <c r="K30" s="15">
        <f t="shared" si="1"/>
        <v>0</v>
      </c>
      <c r="L30" s="21">
        <v>0</v>
      </c>
      <c r="M30" s="21">
        <v>0</v>
      </c>
      <c r="N30" s="15">
        <f t="shared" si="2"/>
        <v>0</v>
      </c>
      <c r="O30" s="21">
        <v>0</v>
      </c>
      <c r="P30" s="21">
        <v>0</v>
      </c>
      <c r="Q30" s="15">
        <f t="shared" si="4"/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23">
        <f t="shared" si="15"/>
        <v>0</v>
      </c>
      <c r="X30" s="18">
        <f t="shared" si="16"/>
        <v>0</v>
      </c>
      <c r="Y30" s="21">
        <v>0</v>
      </c>
      <c r="Z30" s="15">
        <f t="shared" si="6"/>
        <v>0</v>
      </c>
      <c r="AA30" s="18">
        <f t="shared" si="17"/>
        <v>0</v>
      </c>
      <c r="AB30" s="21"/>
      <c r="AC30" s="15">
        <f t="shared" si="8"/>
        <v>0</v>
      </c>
      <c r="AD30" s="18">
        <f t="shared" si="18"/>
        <v>0</v>
      </c>
      <c r="AE30" s="13"/>
      <c r="AF30" s="12">
        <f t="shared" si="9"/>
        <v>0</v>
      </c>
      <c r="AG30" s="13"/>
      <c r="AH30" s="21"/>
      <c r="AI30" s="15">
        <f t="shared" si="10"/>
        <v>0</v>
      </c>
      <c r="AJ30" s="21"/>
      <c r="AK30" s="21"/>
      <c r="AL30" s="15">
        <f t="shared" si="11"/>
        <v>0</v>
      </c>
      <c r="AM30" s="21"/>
      <c r="AN30" s="21"/>
      <c r="AO30" s="15">
        <f t="shared" si="12"/>
        <v>0</v>
      </c>
      <c r="AP30" s="41">
        <v>1.1125</v>
      </c>
    </row>
    <row r="31" spans="1:42" ht="22.5" customHeight="1">
      <c r="A31" s="31"/>
      <c r="B31" s="34" t="s">
        <v>42</v>
      </c>
      <c r="C31" s="21">
        <v>0</v>
      </c>
      <c r="D31" s="21">
        <v>0</v>
      </c>
      <c r="E31" s="15">
        <f t="shared" si="3"/>
        <v>0</v>
      </c>
      <c r="F31" s="21">
        <v>0</v>
      </c>
      <c r="G31" s="21">
        <v>0</v>
      </c>
      <c r="H31" s="15">
        <f t="shared" si="0"/>
        <v>0</v>
      </c>
      <c r="I31" s="21">
        <v>0</v>
      </c>
      <c r="J31" s="21">
        <v>0</v>
      </c>
      <c r="K31" s="15">
        <f t="shared" si="1"/>
        <v>0</v>
      </c>
      <c r="L31" s="21">
        <v>0</v>
      </c>
      <c r="M31" s="21">
        <v>0</v>
      </c>
      <c r="N31" s="15">
        <f t="shared" si="2"/>
        <v>0</v>
      </c>
      <c r="O31" s="21">
        <v>0</v>
      </c>
      <c r="P31" s="21">
        <v>0</v>
      </c>
      <c r="Q31" s="15">
        <f t="shared" si="4"/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23">
        <f t="shared" si="15"/>
        <v>0</v>
      </c>
      <c r="X31" s="18">
        <f t="shared" si="16"/>
        <v>0</v>
      </c>
      <c r="Y31" s="21">
        <v>0</v>
      </c>
      <c r="Z31" s="15">
        <f t="shared" si="6"/>
        <v>0</v>
      </c>
      <c r="AA31" s="18">
        <f t="shared" si="17"/>
        <v>0</v>
      </c>
      <c r="AB31" s="21"/>
      <c r="AC31" s="15">
        <f t="shared" si="8"/>
        <v>0</v>
      </c>
      <c r="AD31" s="18">
        <f t="shared" si="18"/>
        <v>0</v>
      </c>
      <c r="AE31" s="13"/>
      <c r="AF31" s="12">
        <f t="shared" si="9"/>
        <v>0</v>
      </c>
      <c r="AG31" s="13"/>
      <c r="AH31" s="21"/>
      <c r="AI31" s="15">
        <f t="shared" si="10"/>
        <v>0</v>
      </c>
      <c r="AJ31" s="21"/>
      <c r="AK31" s="21"/>
      <c r="AL31" s="15">
        <f t="shared" si="11"/>
        <v>0</v>
      </c>
      <c r="AM31" s="21"/>
      <c r="AN31" s="21"/>
      <c r="AO31" s="15">
        <f t="shared" si="12"/>
        <v>0</v>
      </c>
      <c r="AP31" s="41">
        <v>1.1125</v>
      </c>
    </row>
    <row r="32" spans="1:42" ht="22.5" customHeight="1">
      <c r="A32" s="31"/>
      <c r="B32" s="34" t="s">
        <v>43</v>
      </c>
      <c r="C32" s="21">
        <v>0</v>
      </c>
      <c r="D32" s="21">
        <v>0</v>
      </c>
      <c r="E32" s="15">
        <f t="shared" si="3"/>
        <v>0</v>
      </c>
      <c r="F32" s="21">
        <v>0</v>
      </c>
      <c r="G32" s="21">
        <v>0</v>
      </c>
      <c r="H32" s="15">
        <f t="shared" si="0"/>
        <v>0</v>
      </c>
      <c r="I32" s="21">
        <v>0</v>
      </c>
      <c r="J32" s="21">
        <v>0</v>
      </c>
      <c r="K32" s="15">
        <f t="shared" si="1"/>
        <v>0</v>
      </c>
      <c r="L32" s="21">
        <v>0</v>
      </c>
      <c r="M32" s="21">
        <v>0</v>
      </c>
      <c r="N32" s="15">
        <f t="shared" si="2"/>
        <v>0</v>
      </c>
      <c r="O32" s="21">
        <v>0</v>
      </c>
      <c r="P32" s="21">
        <v>0</v>
      </c>
      <c r="Q32" s="15">
        <f t="shared" si="4"/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23">
        <f t="shared" si="15"/>
        <v>0</v>
      </c>
      <c r="X32" s="18">
        <f t="shared" si="16"/>
        <v>0</v>
      </c>
      <c r="Y32" s="21">
        <v>0</v>
      </c>
      <c r="Z32" s="15">
        <f t="shared" si="6"/>
        <v>0</v>
      </c>
      <c r="AA32" s="18">
        <f t="shared" si="17"/>
        <v>0</v>
      </c>
      <c r="AB32" s="21"/>
      <c r="AC32" s="15">
        <f t="shared" si="8"/>
        <v>0</v>
      </c>
      <c r="AD32" s="18">
        <f t="shared" si="18"/>
        <v>0</v>
      </c>
      <c r="AE32" s="13"/>
      <c r="AF32" s="12">
        <f t="shared" si="9"/>
        <v>0</v>
      </c>
      <c r="AG32" s="13"/>
      <c r="AH32" s="21"/>
      <c r="AI32" s="15">
        <f t="shared" si="10"/>
        <v>0</v>
      </c>
      <c r="AJ32" s="21"/>
      <c r="AK32" s="21"/>
      <c r="AL32" s="15">
        <f t="shared" si="11"/>
        <v>0</v>
      </c>
      <c r="AM32" s="21"/>
      <c r="AN32" s="21"/>
      <c r="AO32" s="15">
        <f t="shared" si="12"/>
        <v>0</v>
      </c>
      <c r="AP32" s="41">
        <v>1.1125</v>
      </c>
    </row>
    <row r="33" spans="1:42" ht="22.5" customHeight="1">
      <c r="A33" s="31"/>
      <c r="B33" s="34" t="s">
        <v>44</v>
      </c>
      <c r="C33" s="21">
        <v>0</v>
      </c>
      <c r="D33" s="21">
        <v>0</v>
      </c>
      <c r="E33" s="15">
        <f t="shared" si="3"/>
        <v>0</v>
      </c>
      <c r="F33" s="21">
        <v>0</v>
      </c>
      <c r="G33" s="21">
        <v>0</v>
      </c>
      <c r="H33" s="15">
        <f t="shared" si="0"/>
        <v>0</v>
      </c>
      <c r="I33" s="21">
        <v>0.03</v>
      </c>
      <c r="J33" s="21">
        <v>0</v>
      </c>
      <c r="K33" s="15">
        <f t="shared" si="1"/>
        <v>0.03</v>
      </c>
      <c r="L33" s="21">
        <v>0</v>
      </c>
      <c r="M33" s="21">
        <v>0</v>
      </c>
      <c r="N33" s="15">
        <f t="shared" si="2"/>
        <v>0</v>
      </c>
      <c r="O33" s="21">
        <v>0</v>
      </c>
      <c r="P33" s="21">
        <v>0</v>
      </c>
      <c r="Q33" s="15">
        <f t="shared" si="4"/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23">
        <f t="shared" si="15"/>
        <v>0</v>
      </c>
      <c r="X33" s="18">
        <f t="shared" si="16"/>
        <v>0</v>
      </c>
      <c r="Y33" s="21">
        <v>0</v>
      </c>
      <c r="Z33" s="15">
        <f t="shared" si="6"/>
        <v>0</v>
      </c>
      <c r="AA33" s="18">
        <f t="shared" si="17"/>
        <v>0</v>
      </c>
      <c r="AB33" s="21"/>
      <c r="AC33" s="15">
        <f t="shared" si="8"/>
        <v>0</v>
      </c>
      <c r="AD33" s="18">
        <f t="shared" si="18"/>
        <v>0</v>
      </c>
      <c r="AE33" s="13"/>
      <c r="AF33" s="12">
        <f t="shared" si="9"/>
        <v>0</v>
      </c>
      <c r="AG33" s="13"/>
      <c r="AH33" s="21"/>
      <c r="AI33" s="15">
        <f t="shared" si="10"/>
        <v>0</v>
      </c>
      <c r="AJ33" s="21"/>
      <c r="AK33" s="21"/>
      <c r="AL33" s="15">
        <f t="shared" si="11"/>
        <v>0</v>
      </c>
      <c r="AM33" s="21"/>
      <c r="AN33" s="21"/>
      <c r="AO33" s="15">
        <f t="shared" si="12"/>
        <v>0</v>
      </c>
      <c r="AP33" s="41">
        <v>1.1125</v>
      </c>
    </row>
    <row r="34" spans="1:42" s="38" customFormat="1" ht="22.5" customHeight="1">
      <c r="A34" s="28"/>
      <c r="B34" s="35" t="s">
        <v>45</v>
      </c>
      <c r="C34" s="25">
        <f>C35+C36+C37</f>
        <v>0</v>
      </c>
      <c r="D34" s="25">
        <f aca="true" t="shared" si="19" ref="D34:S34">D35+D36+D37</f>
        <v>0</v>
      </c>
      <c r="E34" s="15">
        <f t="shared" si="3"/>
        <v>0</v>
      </c>
      <c r="F34" s="25">
        <f t="shared" si="19"/>
        <v>0</v>
      </c>
      <c r="G34" s="25">
        <f t="shared" si="19"/>
        <v>0</v>
      </c>
      <c r="H34" s="15">
        <f t="shared" si="0"/>
        <v>0</v>
      </c>
      <c r="I34" s="25">
        <f t="shared" si="19"/>
        <v>35.3</v>
      </c>
      <c r="J34" s="25">
        <f t="shared" si="19"/>
        <v>0</v>
      </c>
      <c r="K34" s="15">
        <f t="shared" si="1"/>
        <v>35.3</v>
      </c>
      <c r="L34" s="25">
        <f t="shared" si="19"/>
        <v>3.75</v>
      </c>
      <c r="M34" s="25">
        <f t="shared" si="19"/>
        <v>0</v>
      </c>
      <c r="N34" s="15">
        <f t="shared" si="2"/>
        <v>3.75</v>
      </c>
      <c r="O34" s="25">
        <f t="shared" si="19"/>
        <v>41.17</v>
      </c>
      <c r="P34" s="25">
        <f t="shared" si="19"/>
        <v>0</v>
      </c>
      <c r="Q34" s="15">
        <f t="shared" si="4"/>
        <v>41.17</v>
      </c>
      <c r="R34" s="25">
        <f t="shared" si="19"/>
        <v>0</v>
      </c>
      <c r="S34" s="25">
        <f t="shared" si="19"/>
        <v>0.4</v>
      </c>
      <c r="T34" s="9">
        <f>R34+S34</f>
        <v>0.4</v>
      </c>
      <c r="U34" s="16">
        <v>0</v>
      </c>
      <c r="V34" s="16">
        <v>0.4</v>
      </c>
      <c r="W34" s="9">
        <f t="shared" si="15"/>
        <v>0.4</v>
      </c>
      <c r="X34" s="9">
        <f>V34+W34</f>
        <v>0.8</v>
      </c>
      <c r="Y34" s="9">
        <f>W34+X34</f>
        <v>1.2000000000000002</v>
      </c>
      <c r="Z34" s="9">
        <f t="shared" si="6"/>
        <v>2</v>
      </c>
      <c r="AA34" s="9">
        <f>Y34+Z34</f>
        <v>3.2</v>
      </c>
      <c r="AB34" s="9">
        <f>Z34+AA34</f>
        <v>5.2</v>
      </c>
      <c r="AC34" s="9">
        <f t="shared" si="8"/>
        <v>8.4</v>
      </c>
      <c r="AD34" s="9">
        <f>AB34+AC34</f>
        <v>13.600000000000001</v>
      </c>
      <c r="AE34" s="9">
        <f>AC34+AD34</f>
        <v>22</v>
      </c>
      <c r="AF34" s="9">
        <f t="shared" si="9"/>
        <v>35.6</v>
      </c>
      <c r="AG34" s="9">
        <f>AE34+AF34</f>
        <v>57.6</v>
      </c>
      <c r="AH34" s="9">
        <f>AF34+AG34</f>
        <v>93.2</v>
      </c>
      <c r="AI34" s="9">
        <f t="shared" si="10"/>
        <v>150.8</v>
      </c>
      <c r="AJ34" s="9">
        <f>AH34+AI34</f>
        <v>244</v>
      </c>
      <c r="AK34" s="9">
        <f>AI34+AJ34</f>
        <v>394.8</v>
      </c>
      <c r="AL34" s="9">
        <f t="shared" si="11"/>
        <v>638.8</v>
      </c>
      <c r="AM34" s="9">
        <f>AK34+AL34</f>
        <v>1033.6</v>
      </c>
      <c r="AN34" s="9">
        <f>AL34+AM34</f>
        <v>1672.3999999999999</v>
      </c>
      <c r="AO34" s="9">
        <f t="shared" si="12"/>
        <v>2706</v>
      </c>
      <c r="AP34" s="41">
        <v>1.1125</v>
      </c>
    </row>
    <row r="35" spans="1:42" ht="22.5" customHeight="1">
      <c r="A35" s="31"/>
      <c r="B35" s="34" t="s">
        <v>46</v>
      </c>
      <c r="C35" s="21">
        <v>0</v>
      </c>
      <c r="D35" s="21">
        <v>0</v>
      </c>
      <c r="E35" s="15">
        <f t="shared" si="3"/>
        <v>0</v>
      </c>
      <c r="F35" s="21">
        <v>0</v>
      </c>
      <c r="G35" s="21">
        <v>0</v>
      </c>
      <c r="H35" s="15">
        <f t="shared" si="0"/>
        <v>0</v>
      </c>
      <c r="I35" s="21">
        <v>0</v>
      </c>
      <c r="J35" s="21">
        <v>0</v>
      </c>
      <c r="K35" s="15">
        <f t="shared" si="1"/>
        <v>0</v>
      </c>
      <c r="L35" s="21">
        <v>0</v>
      </c>
      <c r="M35" s="21">
        <v>0</v>
      </c>
      <c r="N35" s="15">
        <f t="shared" si="2"/>
        <v>0</v>
      </c>
      <c r="O35" s="21">
        <v>0</v>
      </c>
      <c r="P35" s="21">
        <v>0</v>
      </c>
      <c r="Q35" s="15">
        <f t="shared" si="4"/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3">
        <f t="shared" si="15"/>
        <v>0</v>
      </c>
      <c r="X35" s="18">
        <f t="shared" si="16"/>
        <v>0</v>
      </c>
      <c r="Y35" s="21"/>
      <c r="Z35" s="15">
        <f t="shared" si="6"/>
        <v>0</v>
      </c>
      <c r="AA35" s="18">
        <f>X35*AP35</f>
        <v>0</v>
      </c>
      <c r="AB35" s="21"/>
      <c r="AC35" s="15">
        <f t="shared" si="8"/>
        <v>0</v>
      </c>
      <c r="AD35" s="18">
        <f>AA35*AP35</f>
        <v>0</v>
      </c>
      <c r="AE35" s="13"/>
      <c r="AF35" s="12">
        <f t="shared" si="9"/>
        <v>0</v>
      </c>
      <c r="AG35" s="13"/>
      <c r="AH35" s="21"/>
      <c r="AI35" s="15">
        <f t="shared" si="10"/>
        <v>0</v>
      </c>
      <c r="AJ35" s="21"/>
      <c r="AK35" s="21"/>
      <c r="AL35" s="15">
        <f t="shared" si="11"/>
        <v>0</v>
      </c>
      <c r="AM35" s="21"/>
      <c r="AN35" s="21"/>
      <c r="AO35" s="15">
        <f t="shared" si="12"/>
        <v>0</v>
      </c>
      <c r="AP35" s="41">
        <v>1.1125</v>
      </c>
    </row>
    <row r="36" spans="1:42" ht="22.5" customHeight="1">
      <c r="A36" s="31"/>
      <c r="B36" s="34" t="s">
        <v>47</v>
      </c>
      <c r="C36" s="21">
        <v>0</v>
      </c>
      <c r="D36" s="21">
        <v>0</v>
      </c>
      <c r="E36" s="15">
        <f t="shared" si="3"/>
        <v>0</v>
      </c>
      <c r="F36" s="21">
        <v>0</v>
      </c>
      <c r="G36" s="21">
        <v>0</v>
      </c>
      <c r="H36" s="15">
        <f t="shared" si="0"/>
        <v>0</v>
      </c>
      <c r="I36" s="21">
        <v>35</v>
      </c>
      <c r="J36" s="21">
        <v>0</v>
      </c>
      <c r="K36" s="15">
        <f t="shared" si="1"/>
        <v>35</v>
      </c>
      <c r="L36" s="21">
        <v>0</v>
      </c>
      <c r="M36" s="21">
        <v>0</v>
      </c>
      <c r="N36" s="15">
        <f t="shared" si="2"/>
        <v>0</v>
      </c>
      <c r="O36" s="21">
        <v>0</v>
      </c>
      <c r="P36" s="21">
        <v>0</v>
      </c>
      <c r="Q36" s="15">
        <f t="shared" si="4"/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23">
        <f t="shared" si="15"/>
        <v>0</v>
      </c>
      <c r="X36" s="18">
        <f t="shared" si="16"/>
        <v>0</v>
      </c>
      <c r="Y36" s="21"/>
      <c r="Z36" s="15">
        <f t="shared" si="6"/>
        <v>0</v>
      </c>
      <c r="AA36" s="18">
        <f>X36*AP36</f>
        <v>0</v>
      </c>
      <c r="AB36" s="21"/>
      <c r="AC36" s="15">
        <f t="shared" si="8"/>
        <v>0</v>
      </c>
      <c r="AD36" s="18">
        <f>AA36*AP36</f>
        <v>0</v>
      </c>
      <c r="AE36" s="13"/>
      <c r="AF36" s="12">
        <f t="shared" si="9"/>
        <v>0</v>
      </c>
      <c r="AG36" s="13"/>
      <c r="AH36" s="21"/>
      <c r="AI36" s="15">
        <f t="shared" si="10"/>
        <v>0</v>
      </c>
      <c r="AJ36" s="21"/>
      <c r="AK36" s="21"/>
      <c r="AL36" s="15">
        <f t="shared" si="11"/>
        <v>0</v>
      </c>
      <c r="AM36" s="21"/>
      <c r="AN36" s="21"/>
      <c r="AO36" s="15">
        <f t="shared" si="12"/>
        <v>0</v>
      </c>
      <c r="AP36" s="41">
        <v>1.1125</v>
      </c>
    </row>
    <row r="37" spans="1:42" ht="22.5" customHeight="1">
      <c r="A37" s="31"/>
      <c r="B37" s="34" t="s">
        <v>48</v>
      </c>
      <c r="C37" s="21">
        <v>0</v>
      </c>
      <c r="D37" s="21">
        <v>0</v>
      </c>
      <c r="E37" s="15">
        <f t="shared" si="3"/>
        <v>0</v>
      </c>
      <c r="F37" s="21">
        <v>0</v>
      </c>
      <c r="G37" s="21">
        <v>0</v>
      </c>
      <c r="H37" s="15">
        <f t="shared" si="0"/>
        <v>0</v>
      </c>
      <c r="I37" s="21">
        <v>0.3</v>
      </c>
      <c r="J37" s="21">
        <v>0</v>
      </c>
      <c r="K37" s="15">
        <f t="shared" si="1"/>
        <v>0.3</v>
      </c>
      <c r="L37" s="21">
        <v>3.75</v>
      </c>
      <c r="M37" s="21">
        <v>0</v>
      </c>
      <c r="N37" s="15">
        <f t="shared" si="2"/>
        <v>3.75</v>
      </c>
      <c r="O37" s="21">
        <v>41.17</v>
      </c>
      <c r="P37" s="21">
        <v>0</v>
      </c>
      <c r="Q37" s="15">
        <f t="shared" si="4"/>
        <v>41.17</v>
      </c>
      <c r="R37" s="18">
        <v>0</v>
      </c>
      <c r="S37" s="18">
        <v>0.4</v>
      </c>
      <c r="T37" s="9">
        <f>R37+S37</f>
        <v>0.4</v>
      </c>
      <c r="U37" s="18">
        <v>0.4</v>
      </c>
      <c r="V37" s="18">
        <v>0</v>
      </c>
      <c r="W37" s="23">
        <f t="shared" si="15"/>
        <v>0.4</v>
      </c>
      <c r="X37" s="18">
        <f t="shared" si="16"/>
        <v>0.44500000000000006</v>
      </c>
      <c r="Y37" s="21"/>
      <c r="Z37" s="15">
        <f t="shared" si="6"/>
        <v>0.44500000000000006</v>
      </c>
      <c r="AA37" s="18">
        <f>X37*AP37</f>
        <v>0.49506250000000007</v>
      </c>
      <c r="AB37" s="21"/>
      <c r="AC37" s="15">
        <f t="shared" si="8"/>
        <v>0.49506250000000007</v>
      </c>
      <c r="AD37" s="18">
        <f>AA37*AP37</f>
        <v>0.5507570312500001</v>
      </c>
      <c r="AE37" s="13"/>
      <c r="AF37" s="12">
        <f t="shared" si="9"/>
        <v>0.5507570312500001</v>
      </c>
      <c r="AG37" s="13"/>
      <c r="AH37" s="21"/>
      <c r="AI37" s="15">
        <f t="shared" si="10"/>
        <v>0</v>
      </c>
      <c r="AJ37" s="21"/>
      <c r="AK37" s="21"/>
      <c r="AL37" s="15">
        <f t="shared" si="11"/>
        <v>0</v>
      </c>
      <c r="AM37" s="21"/>
      <c r="AN37" s="21"/>
      <c r="AO37" s="15">
        <f t="shared" si="12"/>
        <v>0</v>
      </c>
      <c r="AP37" s="41">
        <v>1.1125</v>
      </c>
    </row>
    <row r="38" spans="1:42" s="38" customFormat="1" ht="22.5" customHeight="1">
      <c r="A38" s="28"/>
      <c r="B38" s="29" t="s">
        <v>49</v>
      </c>
      <c r="C38" s="25">
        <v>0</v>
      </c>
      <c r="D38" s="25">
        <v>0</v>
      </c>
      <c r="E38" s="15">
        <f t="shared" si="3"/>
        <v>0</v>
      </c>
      <c r="F38" s="25">
        <v>0</v>
      </c>
      <c r="G38" s="25">
        <v>0</v>
      </c>
      <c r="H38" s="15">
        <f t="shared" si="0"/>
        <v>0</v>
      </c>
      <c r="I38" s="25">
        <v>0</v>
      </c>
      <c r="J38" s="25">
        <v>0</v>
      </c>
      <c r="K38" s="15">
        <f t="shared" si="1"/>
        <v>0</v>
      </c>
      <c r="L38" s="25">
        <v>0</v>
      </c>
      <c r="M38" s="25">
        <v>0</v>
      </c>
      <c r="N38" s="15">
        <f t="shared" si="2"/>
        <v>0</v>
      </c>
      <c r="O38" s="25">
        <v>0</v>
      </c>
      <c r="P38" s="25">
        <v>0</v>
      </c>
      <c r="Q38" s="15">
        <f t="shared" si="4"/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9">
        <f t="shared" si="15"/>
        <v>0</v>
      </c>
      <c r="X38" s="15">
        <f t="shared" si="16"/>
        <v>0</v>
      </c>
      <c r="Y38" s="25"/>
      <c r="Z38" s="15">
        <f t="shared" si="6"/>
        <v>0</v>
      </c>
      <c r="AA38" s="15">
        <f>X38*AP38</f>
        <v>0</v>
      </c>
      <c r="AB38" s="25"/>
      <c r="AC38" s="15">
        <f t="shared" si="8"/>
        <v>0</v>
      </c>
      <c r="AD38" s="15">
        <f>AA38*AP38</f>
        <v>0</v>
      </c>
      <c r="AE38" s="30"/>
      <c r="AF38" s="12">
        <f t="shared" si="9"/>
        <v>0</v>
      </c>
      <c r="AG38" s="30"/>
      <c r="AH38" s="25"/>
      <c r="AI38" s="15">
        <f t="shared" si="10"/>
        <v>0</v>
      </c>
      <c r="AJ38" s="25"/>
      <c r="AK38" s="25"/>
      <c r="AL38" s="15">
        <f t="shared" si="11"/>
        <v>0</v>
      </c>
      <c r="AM38" s="25"/>
      <c r="AN38" s="25"/>
      <c r="AO38" s="15">
        <f t="shared" si="12"/>
        <v>0</v>
      </c>
      <c r="AP38" s="38">
        <v>1.1125</v>
      </c>
    </row>
    <row r="39" spans="1:42" ht="22.5" customHeight="1">
      <c r="A39" s="31"/>
      <c r="B39" s="32"/>
      <c r="C39" s="21"/>
      <c r="D39" s="21"/>
      <c r="E39" s="15"/>
      <c r="F39" s="21"/>
      <c r="G39" s="21"/>
      <c r="H39" s="15"/>
      <c r="I39" s="21"/>
      <c r="J39" s="21"/>
      <c r="K39" s="15"/>
      <c r="L39" s="21"/>
      <c r="M39" s="21"/>
      <c r="N39" s="15"/>
      <c r="O39" s="21"/>
      <c r="P39" s="21"/>
      <c r="Q39" s="15"/>
      <c r="R39" s="26"/>
      <c r="S39" s="26"/>
      <c r="T39" s="19"/>
      <c r="U39" s="26"/>
      <c r="V39" s="26"/>
      <c r="W39" s="26"/>
      <c r="X39" s="21"/>
      <c r="Y39" s="21"/>
      <c r="Z39" s="15"/>
      <c r="AA39" s="21"/>
      <c r="AB39" s="21"/>
      <c r="AC39" s="15"/>
      <c r="AD39" s="21"/>
      <c r="AE39" s="13"/>
      <c r="AF39" s="12"/>
      <c r="AG39" s="13"/>
      <c r="AH39" s="21"/>
      <c r="AI39" s="15"/>
      <c r="AJ39" s="21"/>
      <c r="AK39" s="21"/>
      <c r="AL39" s="15"/>
      <c r="AM39" s="21"/>
      <c r="AN39" s="21"/>
      <c r="AO39" s="15"/>
      <c r="AP39" s="41">
        <v>1.1125</v>
      </c>
    </row>
    <row r="40" spans="1:42" s="38" customFormat="1" ht="22.5" customHeight="1">
      <c r="A40" s="28" t="s">
        <v>50</v>
      </c>
      <c r="B40" s="29" t="s">
        <v>51</v>
      </c>
      <c r="C40" s="25">
        <f>C7+C25</f>
        <v>415.47</v>
      </c>
      <c r="D40" s="25">
        <f>D7+D25</f>
        <v>0</v>
      </c>
      <c r="E40" s="15">
        <f t="shared" si="3"/>
        <v>415.47</v>
      </c>
      <c r="F40" s="25">
        <f>F7+F25</f>
        <v>611.7800000000001</v>
      </c>
      <c r="G40" s="25">
        <f>G7+G25</f>
        <v>0</v>
      </c>
      <c r="H40" s="15">
        <f aca="true" t="shared" si="20" ref="H40:H53">F40+G40</f>
        <v>611.7800000000001</v>
      </c>
      <c r="I40" s="25">
        <f>I7+I25</f>
        <v>685.51</v>
      </c>
      <c r="J40" s="25">
        <f>J7+J25</f>
        <v>0</v>
      </c>
      <c r="K40" s="15">
        <f>I40+J40</f>
        <v>685.51</v>
      </c>
      <c r="L40" s="25">
        <f>L7+L25</f>
        <v>456.80999999999995</v>
      </c>
      <c r="M40" s="25">
        <f>M7+M25</f>
        <v>0</v>
      </c>
      <c r="N40" s="15">
        <f aca="true" t="shared" si="21" ref="N40:N53">L40+M40</f>
        <v>456.80999999999995</v>
      </c>
      <c r="O40" s="25">
        <f>O7+O25</f>
        <v>664.93</v>
      </c>
      <c r="P40" s="25">
        <f>P7+P25</f>
        <v>0</v>
      </c>
      <c r="Q40" s="15">
        <f aca="true" t="shared" si="22" ref="Q40:Q53">O40+P40</f>
        <v>664.93</v>
      </c>
      <c r="R40" s="30">
        <f>R7+R25</f>
        <v>1504.2699999999998</v>
      </c>
      <c r="S40" s="25">
        <f>S7+S25</f>
        <v>0</v>
      </c>
      <c r="T40" s="12">
        <f aca="true" t="shared" si="23" ref="T40:T53">R40+S40</f>
        <v>1504.2699999999998</v>
      </c>
      <c r="U40" s="30">
        <f>U7+U25</f>
        <v>1325.02</v>
      </c>
      <c r="V40" s="25">
        <f>V7+V25</f>
        <v>0.4</v>
      </c>
      <c r="W40" s="15">
        <f aca="true" t="shared" si="24" ref="W40:W53">U40+V40</f>
        <v>1325.42</v>
      </c>
      <c r="X40" s="30">
        <f>X7+X25</f>
        <v>1472.642875</v>
      </c>
      <c r="Y40" s="25">
        <f>Y7+Y25</f>
        <v>1.2000000000000002</v>
      </c>
      <c r="Z40" s="12">
        <f aca="true" t="shared" si="25" ref="Z40:Z53">X40+Y40</f>
        <v>1473.842875</v>
      </c>
      <c r="AA40" s="30">
        <f>AA7+AA25</f>
        <v>1638.3769484374998</v>
      </c>
      <c r="AB40" s="25">
        <f>AB7+AB25</f>
        <v>0</v>
      </c>
      <c r="AC40" s="12">
        <f>AA40+AB40</f>
        <v>1638.3769484374998</v>
      </c>
      <c r="AD40" s="30">
        <f>AD7+AD25</f>
        <v>1830.5008139257814</v>
      </c>
      <c r="AE40" s="30">
        <f>AE7+AE25</f>
        <v>0</v>
      </c>
      <c r="AF40" s="12">
        <f aca="true" t="shared" si="26" ref="AF40:AF53">AD40+AE40</f>
        <v>1830.5008139257814</v>
      </c>
      <c r="AG40" s="25">
        <f>AG7+AG25</f>
        <v>2061.350197226074</v>
      </c>
      <c r="AH40" s="25">
        <f>AH7+AH25</f>
        <v>0</v>
      </c>
      <c r="AI40" s="15">
        <f aca="true" t="shared" si="27" ref="AI40:AI53">AG40+AH40</f>
        <v>2061.350197226074</v>
      </c>
      <c r="AJ40" s="25">
        <f>AJ7+AJ25</f>
        <v>2470.92</v>
      </c>
      <c r="AK40" s="25">
        <f>AK7+AK25</f>
        <v>0</v>
      </c>
      <c r="AL40" s="15">
        <f aca="true" t="shared" si="28" ref="AL40:AL53">AJ40+AK40</f>
        <v>2470.92</v>
      </c>
      <c r="AM40" s="25">
        <f>AM7+AM25</f>
        <v>3508.8199999999997</v>
      </c>
      <c r="AN40" s="25">
        <f>AN7+AN25</f>
        <v>0</v>
      </c>
      <c r="AO40" s="15">
        <f aca="true" t="shared" si="29" ref="AO40:AO53">AM40+AN40</f>
        <v>3508.8199999999997</v>
      </c>
      <c r="AP40" s="41">
        <v>1.1125</v>
      </c>
    </row>
    <row r="41" spans="1:42" s="38" customFormat="1" ht="22.5" customHeight="1">
      <c r="A41" s="28"/>
      <c r="B41" s="2" t="s">
        <v>52</v>
      </c>
      <c r="C41" s="25">
        <f>C42+C49</f>
        <v>376.19000000000005</v>
      </c>
      <c r="D41" s="25">
        <f>D42+D49</f>
        <v>0</v>
      </c>
      <c r="E41" s="15">
        <f t="shared" si="3"/>
        <v>376.19000000000005</v>
      </c>
      <c r="F41" s="25">
        <f>F42+F49</f>
        <v>534.6500000000001</v>
      </c>
      <c r="G41" s="25">
        <f>G42+G49</f>
        <v>0</v>
      </c>
      <c r="H41" s="15">
        <f t="shared" si="20"/>
        <v>534.6500000000001</v>
      </c>
      <c r="I41" s="25">
        <f>I42+I49</f>
        <v>596.64</v>
      </c>
      <c r="J41" s="25">
        <f>J42+J49</f>
        <v>0</v>
      </c>
      <c r="K41" s="15">
        <f aca="true" t="shared" si="30" ref="K41:K53">I41+J41</f>
        <v>596.64</v>
      </c>
      <c r="L41" s="25">
        <f>L42+L49</f>
        <v>400.15</v>
      </c>
      <c r="M41" s="25">
        <f>M42+M49</f>
        <v>0</v>
      </c>
      <c r="N41" s="15">
        <f t="shared" si="21"/>
        <v>400.15</v>
      </c>
      <c r="O41" s="25">
        <f>O42+O49</f>
        <v>639.6400000000001</v>
      </c>
      <c r="P41" s="25">
        <f>P42+P49</f>
        <v>0</v>
      </c>
      <c r="Q41" s="15">
        <f t="shared" si="22"/>
        <v>639.6400000000001</v>
      </c>
      <c r="R41" s="30">
        <f>R42+R49</f>
        <v>1315.1799999999998</v>
      </c>
      <c r="S41" s="25">
        <f>S42+S49</f>
        <v>0.4</v>
      </c>
      <c r="T41" s="12">
        <f t="shared" si="23"/>
        <v>1315.58</v>
      </c>
      <c r="U41" s="30">
        <f>U42+U49</f>
        <v>1120.95</v>
      </c>
      <c r="V41" s="25">
        <f>V42+V49</f>
        <v>0.4</v>
      </c>
      <c r="W41" s="15">
        <f t="shared" si="24"/>
        <v>1121.3500000000001</v>
      </c>
      <c r="X41" s="30">
        <f>X42+X49</f>
        <v>1245.615</v>
      </c>
      <c r="Y41" s="25">
        <f>Y42+Y49</f>
        <v>1.2000000000000002</v>
      </c>
      <c r="Z41" s="12">
        <f t="shared" si="25"/>
        <v>1246.815</v>
      </c>
      <c r="AA41" s="30">
        <f>AA42+AA49</f>
        <v>1385.8084375</v>
      </c>
      <c r="AB41" s="30">
        <f>AB42+AB49</f>
        <v>5.2</v>
      </c>
      <c r="AC41" s="12">
        <f aca="true" t="shared" si="31" ref="AC41:AC53">AA41+AB41</f>
        <v>1391.0084375000001</v>
      </c>
      <c r="AD41" s="30">
        <f>AD42+AD49</f>
        <v>1549.5183455078127</v>
      </c>
      <c r="AE41" s="30">
        <f>AE42+AE49</f>
        <v>22</v>
      </c>
      <c r="AF41" s="12">
        <f t="shared" si="26"/>
        <v>1571.5183455078127</v>
      </c>
      <c r="AG41" s="25">
        <f>AG42+AG49</f>
        <v>1748.750197226074</v>
      </c>
      <c r="AH41" s="25">
        <f>AH42+AH49</f>
        <v>93.2</v>
      </c>
      <c r="AI41" s="15">
        <f t="shared" si="27"/>
        <v>1841.9501972260741</v>
      </c>
      <c r="AJ41" s="25">
        <f>AJ42+AJ49</f>
        <v>2123.17</v>
      </c>
      <c r="AK41" s="25">
        <f>AK42+AK49</f>
        <v>394.8</v>
      </c>
      <c r="AL41" s="15">
        <f t="shared" si="28"/>
        <v>2517.9700000000003</v>
      </c>
      <c r="AM41" s="25">
        <f>AM42+AM49</f>
        <v>3121.94</v>
      </c>
      <c r="AN41" s="25">
        <f>AN42+AN49</f>
        <v>1672.3999999999999</v>
      </c>
      <c r="AO41" s="15">
        <f t="shared" si="29"/>
        <v>4794.34</v>
      </c>
      <c r="AP41" s="41">
        <v>1.1125</v>
      </c>
    </row>
    <row r="42" spans="1:42" s="38" customFormat="1" ht="30">
      <c r="A42" s="28"/>
      <c r="B42" s="29" t="s">
        <v>53</v>
      </c>
      <c r="C42" s="25">
        <f>+C9+C27</f>
        <v>135.41000000000003</v>
      </c>
      <c r="D42" s="25">
        <f aca="true" t="shared" si="32" ref="D42:D53">D9+D27</f>
        <v>0</v>
      </c>
      <c r="E42" s="15">
        <f t="shared" si="3"/>
        <v>135.41000000000003</v>
      </c>
      <c r="F42" s="25">
        <f>+F9+F27</f>
        <v>190.54000000000002</v>
      </c>
      <c r="G42" s="25">
        <f>G9+G27</f>
        <v>0</v>
      </c>
      <c r="H42" s="15">
        <f t="shared" si="20"/>
        <v>190.54000000000002</v>
      </c>
      <c r="I42" s="25">
        <f>+I9+I27</f>
        <v>222.32</v>
      </c>
      <c r="J42" s="25">
        <f>J9+J27</f>
        <v>0</v>
      </c>
      <c r="K42" s="15">
        <f t="shared" si="30"/>
        <v>222.32</v>
      </c>
      <c r="L42" s="25">
        <f>+L9+L27</f>
        <v>167.85</v>
      </c>
      <c r="M42" s="25">
        <f>M9+M27</f>
        <v>0</v>
      </c>
      <c r="N42" s="15">
        <f t="shared" si="21"/>
        <v>167.85</v>
      </c>
      <c r="O42" s="25">
        <f>+O9+O27</f>
        <v>285.11</v>
      </c>
      <c r="P42" s="25">
        <f>P9+P27</f>
        <v>0</v>
      </c>
      <c r="Q42" s="15">
        <f t="shared" si="22"/>
        <v>285.11</v>
      </c>
      <c r="R42" s="25">
        <f>+R9+R27</f>
        <v>606.8</v>
      </c>
      <c r="S42" s="25">
        <f>S9+S27</f>
        <v>0</v>
      </c>
      <c r="T42" s="15">
        <f t="shared" si="23"/>
        <v>606.8</v>
      </c>
      <c r="U42" s="25">
        <f>+U9+U27</f>
        <v>485.86</v>
      </c>
      <c r="V42" s="25">
        <f>V9+V27</f>
        <v>0</v>
      </c>
      <c r="W42" s="15">
        <f t="shared" si="24"/>
        <v>485.86</v>
      </c>
      <c r="X42" s="25">
        <f>+X9+X27</f>
        <v>538.825</v>
      </c>
      <c r="Y42" s="25">
        <f>Y9+Y27</f>
        <v>0</v>
      </c>
      <c r="Z42" s="15">
        <f t="shared" si="25"/>
        <v>538.825</v>
      </c>
      <c r="AA42" s="25">
        <f>+AA9+AA27</f>
        <v>597.7365625</v>
      </c>
      <c r="AB42" s="25">
        <f>AB9+AB27</f>
        <v>0</v>
      </c>
      <c r="AC42" s="15">
        <f t="shared" si="31"/>
        <v>597.7365625</v>
      </c>
      <c r="AD42" s="25">
        <f>+AD9+AD27</f>
        <v>663.2897595703126</v>
      </c>
      <c r="AE42" s="25">
        <f>AE9+AE27</f>
        <v>0</v>
      </c>
      <c r="AF42" s="15">
        <f t="shared" si="26"/>
        <v>663.2897595703126</v>
      </c>
      <c r="AG42" s="25">
        <f>+AG9+AG27</f>
        <v>720.9001972260742</v>
      </c>
      <c r="AH42" s="25">
        <f>AH9+AH27</f>
        <v>0</v>
      </c>
      <c r="AI42" s="15">
        <f t="shared" si="27"/>
        <v>720.9001972260742</v>
      </c>
      <c r="AJ42" s="25">
        <f>+AJ9+AJ27</f>
        <v>800.3100000000001</v>
      </c>
      <c r="AK42" s="25">
        <f>AK9+AK27</f>
        <v>0</v>
      </c>
      <c r="AL42" s="15">
        <f t="shared" si="28"/>
        <v>800.3100000000001</v>
      </c>
      <c r="AM42" s="25">
        <f>+AM9+AM27</f>
        <v>888.65</v>
      </c>
      <c r="AN42" s="25">
        <f>AN9+AN27</f>
        <v>0</v>
      </c>
      <c r="AO42" s="15">
        <f t="shared" si="29"/>
        <v>888.65</v>
      </c>
      <c r="AP42" s="38">
        <v>1.1125</v>
      </c>
    </row>
    <row r="43" spans="1:42" ht="22.5" customHeight="1">
      <c r="A43" s="31"/>
      <c r="B43" s="32" t="s">
        <v>54</v>
      </c>
      <c r="C43" s="21">
        <f aca="true" t="shared" si="33" ref="C43:C50">C10+C28</f>
        <v>19.72</v>
      </c>
      <c r="D43" s="21">
        <f t="shared" si="32"/>
        <v>0</v>
      </c>
      <c r="E43" s="15">
        <f t="shared" si="3"/>
        <v>19.72</v>
      </c>
      <c r="F43" s="21">
        <f aca="true" t="shared" si="34" ref="F43:G53">F10+F28</f>
        <v>29.52</v>
      </c>
      <c r="G43" s="21">
        <f t="shared" si="34"/>
        <v>0</v>
      </c>
      <c r="H43" s="15">
        <f t="shared" si="20"/>
        <v>29.52</v>
      </c>
      <c r="I43" s="21">
        <f aca="true" t="shared" si="35" ref="I43:J53">I10+I28</f>
        <v>29.13</v>
      </c>
      <c r="J43" s="21">
        <f t="shared" si="35"/>
        <v>0</v>
      </c>
      <c r="K43" s="15">
        <f t="shared" si="30"/>
        <v>29.13</v>
      </c>
      <c r="L43" s="21">
        <f aca="true" t="shared" si="36" ref="L43:M53">L10+L28</f>
        <v>41.43</v>
      </c>
      <c r="M43" s="21">
        <f t="shared" si="36"/>
        <v>0</v>
      </c>
      <c r="N43" s="15">
        <f t="shared" si="21"/>
        <v>41.43</v>
      </c>
      <c r="O43" s="21">
        <f aca="true" t="shared" si="37" ref="O43:P53">O10+O28</f>
        <v>70.94</v>
      </c>
      <c r="P43" s="21">
        <f t="shared" si="37"/>
        <v>0</v>
      </c>
      <c r="Q43" s="15">
        <f t="shared" si="22"/>
        <v>70.94</v>
      </c>
      <c r="R43" s="21">
        <f aca="true" t="shared" si="38" ref="R43:S53">R10+R28</f>
        <v>93.95</v>
      </c>
      <c r="S43" s="21">
        <f t="shared" si="38"/>
        <v>0</v>
      </c>
      <c r="T43" s="15">
        <f t="shared" si="23"/>
        <v>93.95</v>
      </c>
      <c r="U43" s="21">
        <f aca="true" t="shared" si="39" ref="U43:V53">U10+U28</f>
        <v>85.18</v>
      </c>
      <c r="V43" s="21">
        <f t="shared" si="39"/>
        <v>0</v>
      </c>
      <c r="W43" s="15">
        <f t="shared" si="24"/>
        <v>85.18</v>
      </c>
      <c r="X43" s="21">
        <f aca="true" t="shared" si="40" ref="X43:Y53">X10+X28</f>
        <v>94.76275000000001</v>
      </c>
      <c r="Y43" s="21">
        <f t="shared" si="40"/>
        <v>0</v>
      </c>
      <c r="Z43" s="15">
        <f t="shared" si="25"/>
        <v>94.76275000000001</v>
      </c>
      <c r="AA43" s="21">
        <f aca="true" t="shared" si="41" ref="AA43:AB53">AA10+AA28</f>
        <v>105.42355937500002</v>
      </c>
      <c r="AB43" s="21">
        <f t="shared" si="41"/>
        <v>0</v>
      </c>
      <c r="AC43" s="15">
        <f t="shared" si="31"/>
        <v>105.42355937500002</v>
      </c>
      <c r="AD43" s="21">
        <f aca="true" t="shared" si="42" ref="AD43:AE53">AD10+AD28</f>
        <v>117.28370980468753</v>
      </c>
      <c r="AE43" s="21">
        <f t="shared" si="42"/>
        <v>0</v>
      </c>
      <c r="AF43" s="15">
        <f t="shared" si="26"/>
        <v>117.28370980468753</v>
      </c>
      <c r="AG43" s="21">
        <f aca="true" t="shared" si="43" ref="AG43:AH53">AG10+AG28</f>
        <v>115.16019722607426</v>
      </c>
      <c r="AH43" s="21">
        <f t="shared" si="43"/>
        <v>0</v>
      </c>
      <c r="AI43" s="15">
        <f t="shared" si="27"/>
        <v>115.16019722607426</v>
      </c>
      <c r="AJ43" s="21">
        <f aca="true" t="shared" si="44" ref="AJ43:AK53">AJ10+AJ28</f>
        <v>128.12</v>
      </c>
      <c r="AK43" s="21">
        <f t="shared" si="44"/>
        <v>0</v>
      </c>
      <c r="AL43" s="15">
        <f t="shared" si="28"/>
        <v>128.12</v>
      </c>
      <c r="AM43" s="21">
        <f aca="true" t="shared" si="45" ref="AM43:AN53">AM10+AM28</f>
        <v>142.53</v>
      </c>
      <c r="AN43" s="21">
        <f t="shared" si="45"/>
        <v>0</v>
      </c>
      <c r="AO43" s="15">
        <f t="shared" si="29"/>
        <v>142.53</v>
      </c>
      <c r="AP43" s="41">
        <v>1.1125</v>
      </c>
    </row>
    <row r="44" spans="1:42" ht="22.5" customHeight="1">
      <c r="A44" s="31"/>
      <c r="B44" s="32" t="s">
        <v>55</v>
      </c>
      <c r="C44" s="21">
        <f t="shared" si="33"/>
        <v>2.5</v>
      </c>
      <c r="D44" s="21">
        <f t="shared" si="32"/>
        <v>0</v>
      </c>
      <c r="E44" s="15">
        <f t="shared" si="3"/>
        <v>2.5</v>
      </c>
      <c r="F44" s="21">
        <f t="shared" si="34"/>
        <v>6.57</v>
      </c>
      <c r="G44" s="21">
        <f t="shared" si="34"/>
        <v>0</v>
      </c>
      <c r="H44" s="15">
        <f t="shared" si="20"/>
        <v>6.57</v>
      </c>
      <c r="I44" s="21">
        <f t="shared" si="35"/>
        <v>3.43</v>
      </c>
      <c r="J44" s="21">
        <f t="shared" si="35"/>
        <v>0</v>
      </c>
      <c r="K44" s="15">
        <f t="shared" si="30"/>
        <v>3.43</v>
      </c>
      <c r="L44" s="21">
        <f t="shared" si="36"/>
        <v>31.83</v>
      </c>
      <c r="M44" s="21">
        <f t="shared" si="36"/>
        <v>0</v>
      </c>
      <c r="N44" s="15">
        <f t="shared" si="21"/>
        <v>31.83</v>
      </c>
      <c r="O44" s="21">
        <f t="shared" si="37"/>
        <v>97.56</v>
      </c>
      <c r="P44" s="21">
        <f t="shared" si="37"/>
        <v>0</v>
      </c>
      <c r="Q44" s="15">
        <f t="shared" si="22"/>
        <v>97.56</v>
      </c>
      <c r="R44" s="21">
        <f t="shared" si="38"/>
        <v>109.53</v>
      </c>
      <c r="S44" s="21">
        <f t="shared" si="38"/>
        <v>0</v>
      </c>
      <c r="T44" s="15">
        <f t="shared" si="23"/>
        <v>109.53</v>
      </c>
      <c r="U44" s="21">
        <f t="shared" si="39"/>
        <v>107.65</v>
      </c>
      <c r="V44" s="21">
        <f t="shared" si="39"/>
        <v>0</v>
      </c>
      <c r="W44" s="15">
        <f t="shared" si="24"/>
        <v>107.65</v>
      </c>
      <c r="X44" s="21">
        <f t="shared" si="40"/>
        <v>119.760625</v>
      </c>
      <c r="Y44" s="21">
        <f t="shared" si="40"/>
        <v>0</v>
      </c>
      <c r="Z44" s="15">
        <f t="shared" si="25"/>
        <v>119.760625</v>
      </c>
      <c r="AA44" s="21">
        <f t="shared" si="41"/>
        <v>133.2336953125</v>
      </c>
      <c r="AB44" s="21">
        <f t="shared" si="41"/>
        <v>0</v>
      </c>
      <c r="AC44" s="15">
        <f t="shared" si="31"/>
        <v>133.2336953125</v>
      </c>
      <c r="AD44" s="21">
        <f t="shared" si="42"/>
        <v>148.22248603515627</v>
      </c>
      <c r="AE44" s="21">
        <f t="shared" si="42"/>
        <v>0</v>
      </c>
      <c r="AF44" s="15">
        <f t="shared" si="26"/>
        <v>148.22248603515627</v>
      </c>
      <c r="AG44" s="21">
        <f t="shared" si="43"/>
        <v>164.9</v>
      </c>
      <c r="AH44" s="21">
        <f t="shared" si="43"/>
        <v>0</v>
      </c>
      <c r="AI44" s="15">
        <f t="shared" si="27"/>
        <v>164.9</v>
      </c>
      <c r="AJ44" s="21">
        <f t="shared" si="44"/>
        <v>183.45</v>
      </c>
      <c r="AK44" s="21">
        <f t="shared" si="44"/>
        <v>0</v>
      </c>
      <c r="AL44" s="15">
        <f t="shared" si="28"/>
        <v>183.45</v>
      </c>
      <c r="AM44" s="21">
        <f t="shared" si="45"/>
        <v>204.09</v>
      </c>
      <c r="AN44" s="21">
        <f t="shared" si="45"/>
        <v>0</v>
      </c>
      <c r="AO44" s="15">
        <f t="shared" si="29"/>
        <v>204.09</v>
      </c>
      <c r="AP44" s="41">
        <v>1.1125</v>
      </c>
    </row>
    <row r="45" spans="1:42" ht="22.5" customHeight="1">
      <c r="A45" s="31"/>
      <c r="B45" s="32" t="s">
        <v>56</v>
      </c>
      <c r="C45" s="21">
        <f t="shared" si="33"/>
        <v>0</v>
      </c>
      <c r="D45" s="21">
        <f t="shared" si="32"/>
        <v>0</v>
      </c>
      <c r="E45" s="15">
        <f t="shared" si="3"/>
        <v>0</v>
      </c>
      <c r="F45" s="21">
        <f t="shared" si="34"/>
        <v>0</v>
      </c>
      <c r="G45" s="21">
        <f t="shared" si="34"/>
        <v>0</v>
      </c>
      <c r="H45" s="15">
        <f t="shared" si="20"/>
        <v>0</v>
      </c>
      <c r="I45" s="21">
        <f t="shared" si="35"/>
        <v>0</v>
      </c>
      <c r="J45" s="21">
        <f t="shared" si="35"/>
        <v>0</v>
      </c>
      <c r="K45" s="15">
        <f t="shared" si="30"/>
        <v>0</v>
      </c>
      <c r="L45" s="21">
        <f t="shared" si="36"/>
        <v>0</v>
      </c>
      <c r="M45" s="21">
        <f t="shared" si="36"/>
        <v>0</v>
      </c>
      <c r="N45" s="15">
        <f t="shared" si="21"/>
        <v>0</v>
      </c>
      <c r="O45" s="21">
        <f t="shared" si="37"/>
        <v>0</v>
      </c>
      <c r="P45" s="21">
        <f t="shared" si="37"/>
        <v>0</v>
      </c>
      <c r="Q45" s="15">
        <f t="shared" si="22"/>
        <v>0</v>
      </c>
      <c r="R45" s="21">
        <f t="shared" si="38"/>
        <v>0</v>
      </c>
      <c r="S45" s="21">
        <f t="shared" si="38"/>
        <v>0</v>
      </c>
      <c r="T45" s="15">
        <f t="shared" si="23"/>
        <v>0</v>
      </c>
      <c r="U45" s="21">
        <f t="shared" si="39"/>
        <v>0</v>
      </c>
      <c r="V45" s="21">
        <f t="shared" si="39"/>
        <v>0</v>
      </c>
      <c r="W45" s="15">
        <f t="shared" si="24"/>
        <v>0</v>
      </c>
      <c r="X45" s="21">
        <f t="shared" si="40"/>
        <v>0</v>
      </c>
      <c r="Y45" s="21">
        <f t="shared" si="40"/>
        <v>0</v>
      </c>
      <c r="Z45" s="15">
        <f t="shared" si="25"/>
        <v>0</v>
      </c>
      <c r="AA45" s="21">
        <f t="shared" si="41"/>
        <v>0</v>
      </c>
      <c r="AB45" s="21">
        <f t="shared" si="41"/>
        <v>0</v>
      </c>
      <c r="AC45" s="15">
        <f t="shared" si="31"/>
        <v>0</v>
      </c>
      <c r="AD45" s="21">
        <f t="shared" si="42"/>
        <v>0</v>
      </c>
      <c r="AE45" s="21">
        <f t="shared" si="42"/>
        <v>0</v>
      </c>
      <c r="AF45" s="15">
        <f t="shared" si="26"/>
        <v>0</v>
      </c>
      <c r="AG45" s="21">
        <f t="shared" si="43"/>
        <v>0</v>
      </c>
      <c r="AH45" s="21">
        <f t="shared" si="43"/>
        <v>0</v>
      </c>
      <c r="AI45" s="15">
        <f t="shared" si="27"/>
        <v>0</v>
      </c>
      <c r="AJ45" s="21">
        <f t="shared" si="44"/>
        <v>0</v>
      </c>
      <c r="AK45" s="21">
        <f t="shared" si="44"/>
        <v>0</v>
      </c>
      <c r="AL45" s="15">
        <f t="shared" si="28"/>
        <v>0</v>
      </c>
      <c r="AM45" s="21">
        <f t="shared" si="45"/>
        <v>0</v>
      </c>
      <c r="AN45" s="21">
        <f t="shared" si="45"/>
        <v>0</v>
      </c>
      <c r="AO45" s="15">
        <f t="shared" si="29"/>
        <v>0</v>
      </c>
      <c r="AP45" s="41">
        <v>1.1125</v>
      </c>
    </row>
    <row r="46" spans="1:42" ht="15">
      <c r="A46" s="31"/>
      <c r="B46" s="32" t="s">
        <v>57</v>
      </c>
      <c r="C46" s="21">
        <f t="shared" si="33"/>
        <v>57.18</v>
      </c>
      <c r="D46" s="21">
        <f t="shared" si="32"/>
        <v>0</v>
      </c>
      <c r="E46" s="15">
        <f t="shared" si="3"/>
        <v>57.18</v>
      </c>
      <c r="F46" s="21">
        <f t="shared" si="34"/>
        <v>78.46</v>
      </c>
      <c r="G46" s="21">
        <f t="shared" si="34"/>
        <v>0</v>
      </c>
      <c r="H46" s="15">
        <f t="shared" si="20"/>
        <v>78.46</v>
      </c>
      <c r="I46" s="21">
        <f t="shared" si="35"/>
        <v>75.92</v>
      </c>
      <c r="J46" s="21">
        <f t="shared" si="35"/>
        <v>0</v>
      </c>
      <c r="K46" s="15">
        <f t="shared" si="30"/>
        <v>75.92</v>
      </c>
      <c r="L46" s="21">
        <f t="shared" si="36"/>
        <v>34.32</v>
      </c>
      <c r="M46" s="21">
        <f t="shared" si="36"/>
        <v>0</v>
      </c>
      <c r="N46" s="15">
        <f t="shared" si="21"/>
        <v>34.32</v>
      </c>
      <c r="O46" s="21">
        <f t="shared" si="37"/>
        <v>46.5</v>
      </c>
      <c r="P46" s="21">
        <f t="shared" si="37"/>
        <v>0</v>
      </c>
      <c r="Q46" s="15">
        <f t="shared" si="22"/>
        <v>46.5</v>
      </c>
      <c r="R46" s="21">
        <f t="shared" si="38"/>
        <v>156.01</v>
      </c>
      <c r="S46" s="21">
        <f t="shared" si="38"/>
        <v>0</v>
      </c>
      <c r="T46" s="15">
        <f t="shared" si="23"/>
        <v>156.01</v>
      </c>
      <c r="U46" s="21">
        <f t="shared" si="39"/>
        <v>58.04</v>
      </c>
      <c r="V46" s="21">
        <f t="shared" si="39"/>
        <v>0</v>
      </c>
      <c r="W46" s="15">
        <f t="shared" si="24"/>
        <v>58.04</v>
      </c>
      <c r="X46" s="21">
        <f t="shared" si="40"/>
        <v>64.5695</v>
      </c>
      <c r="Y46" s="21">
        <f t="shared" si="40"/>
        <v>0</v>
      </c>
      <c r="Z46" s="15">
        <f t="shared" si="25"/>
        <v>64.5695</v>
      </c>
      <c r="AA46" s="21">
        <f t="shared" si="41"/>
        <v>71.83356875000001</v>
      </c>
      <c r="AB46" s="21">
        <f t="shared" si="41"/>
        <v>0</v>
      </c>
      <c r="AC46" s="15">
        <f t="shared" si="31"/>
        <v>71.83356875000001</v>
      </c>
      <c r="AD46" s="21">
        <f t="shared" si="42"/>
        <v>79.91484523437502</v>
      </c>
      <c r="AE46" s="21">
        <f t="shared" si="42"/>
        <v>0</v>
      </c>
      <c r="AF46" s="15">
        <f t="shared" si="26"/>
        <v>79.91484523437502</v>
      </c>
      <c r="AG46" s="21">
        <f t="shared" si="43"/>
        <v>88.91</v>
      </c>
      <c r="AH46" s="21">
        <f t="shared" si="43"/>
        <v>0</v>
      </c>
      <c r="AI46" s="15">
        <f t="shared" si="27"/>
        <v>88.91</v>
      </c>
      <c r="AJ46" s="21">
        <f t="shared" si="44"/>
        <v>98.91</v>
      </c>
      <c r="AK46" s="21">
        <f t="shared" si="44"/>
        <v>0</v>
      </c>
      <c r="AL46" s="15">
        <f t="shared" si="28"/>
        <v>98.91</v>
      </c>
      <c r="AM46" s="21">
        <f t="shared" si="45"/>
        <v>110.03</v>
      </c>
      <c r="AN46" s="21">
        <f t="shared" si="45"/>
        <v>0</v>
      </c>
      <c r="AO46" s="15">
        <f t="shared" si="29"/>
        <v>110.03</v>
      </c>
      <c r="AP46" s="41">
        <v>1.1125</v>
      </c>
    </row>
    <row r="47" spans="1:42" ht="22.5" customHeight="1">
      <c r="A47" s="31"/>
      <c r="B47" s="32" t="s">
        <v>58</v>
      </c>
      <c r="C47" s="21">
        <f t="shared" si="33"/>
        <v>39.49</v>
      </c>
      <c r="D47" s="21">
        <f t="shared" si="32"/>
        <v>0</v>
      </c>
      <c r="E47" s="15">
        <f t="shared" si="3"/>
        <v>39.49</v>
      </c>
      <c r="F47" s="21">
        <f t="shared" si="34"/>
        <v>47.63</v>
      </c>
      <c r="G47" s="21">
        <f t="shared" si="34"/>
        <v>0</v>
      </c>
      <c r="H47" s="15">
        <f t="shared" si="20"/>
        <v>47.63</v>
      </c>
      <c r="I47" s="21">
        <f t="shared" si="35"/>
        <v>45.4</v>
      </c>
      <c r="J47" s="21">
        <f t="shared" si="35"/>
        <v>0</v>
      </c>
      <c r="K47" s="15">
        <f t="shared" si="30"/>
        <v>45.4</v>
      </c>
      <c r="L47" s="21">
        <f t="shared" si="36"/>
        <v>23.53</v>
      </c>
      <c r="M47" s="21">
        <f t="shared" si="36"/>
        <v>0</v>
      </c>
      <c r="N47" s="15">
        <f t="shared" si="21"/>
        <v>23.53</v>
      </c>
      <c r="O47" s="21">
        <f t="shared" si="37"/>
        <v>10</v>
      </c>
      <c r="P47" s="21">
        <f t="shared" si="37"/>
        <v>0</v>
      </c>
      <c r="Q47" s="15">
        <f t="shared" si="22"/>
        <v>10</v>
      </c>
      <c r="R47" s="21">
        <f t="shared" si="38"/>
        <v>19.04</v>
      </c>
      <c r="S47" s="21">
        <f t="shared" si="38"/>
        <v>0</v>
      </c>
      <c r="T47" s="15">
        <f t="shared" si="23"/>
        <v>19.04</v>
      </c>
      <c r="U47" s="21">
        <f t="shared" si="39"/>
        <v>9.23</v>
      </c>
      <c r="V47" s="21">
        <f t="shared" si="39"/>
        <v>0</v>
      </c>
      <c r="W47" s="15">
        <f t="shared" si="24"/>
        <v>9.23</v>
      </c>
      <c r="X47" s="21">
        <f t="shared" si="40"/>
        <v>10.268375</v>
      </c>
      <c r="Y47" s="21">
        <f t="shared" si="40"/>
        <v>0</v>
      </c>
      <c r="Z47" s="15">
        <f t="shared" si="25"/>
        <v>10.268375</v>
      </c>
      <c r="AA47" s="21">
        <f t="shared" si="41"/>
        <v>11.423567187500002</v>
      </c>
      <c r="AB47" s="21">
        <f t="shared" si="41"/>
        <v>0</v>
      </c>
      <c r="AC47" s="15">
        <f t="shared" si="31"/>
        <v>11.423567187500002</v>
      </c>
      <c r="AD47" s="21">
        <f t="shared" si="42"/>
        <v>12.708718496093752</v>
      </c>
      <c r="AE47" s="21">
        <f t="shared" si="42"/>
        <v>0</v>
      </c>
      <c r="AF47" s="15">
        <f t="shared" si="26"/>
        <v>12.708718496093752</v>
      </c>
      <c r="AG47" s="21">
        <f t="shared" si="43"/>
        <v>14.14</v>
      </c>
      <c r="AH47" s="21">
        <f t="shared" si="43"/>
        <v>0</v>
      </c>
      <c r="AI47" s="15">
        <f t="shared" si="27"/>
        <v>14.14</v>
      </c>
      <c r="AJ47" s="21">
        <f t="shared" si="44"/>
        <v>15.73</v>
      </c>
      <c r="AK47" s="21">
        <f t="shared" si="44"/>
        <v>0</v>
      </c>
      <c r="AL47" s="15">
        <f t="shared" si="28"/>
        <v>15.73</v>
      </c>
      <c r="AM47" s="21">
        <f t="shared" si="45"/>
        <v>17.5</v>
      </c>
      <c r="AN47" s="21">
        <f t="shared" si="45"/>
        <v>0</v>
      </c>
      <c r="AO47" s="15">
        <f t="shared" si="29"/>
        <v>17.5</v>
      </c>
      <c r="AP47" s="41">
        <v>1.1125</v>
      </c>
    </row>
    <row r="48" spans="1:42" ht="22.5" customHeight="1">
      <c r="A48" s="31"/>
      <c r="B48" s="32" t="s">
        <v>59</v>
      </c>
      <c r="C48" s="21">
        <f t="shared" si="33"/>
        <v>16.52</v>
      </c>
      <c r="D48" s="21">
        <f t="shared" si="32"/>
        <v>0</v>
      </c>
      <c r="E48" s="15">
        <f t="shared" si="3"/>
        <v>16.52</v>
      </c>
      <c r="F48" s="21">
        <f t="shared" si="34"/>
        <v>28.36</v>
      </c>
      <c r="G48" s="21">
        <f t="shared" si="34"/>
        <v>0</v>
      </c>
      <c r="H48" s="15">
        <f t="shared" si="20"/>
        <v>28.36</v>
      </c>
      <c r="I48" s="21">
        <f t="shared" si="35"/>
        <v>68.44</v>
      </c>
      <c r="J48" s="21">
        <f t="shared" si="35"/>
        <v>0</v>
      </c>
      <c r="K48" s="15">
        <f t="shared" si="30"/>
        <v>68.44</v>
      </c>
      <c r="L48" s="21">
        <f t="shared" si="36"/>
        <v>36.74</v>
      </c>
      <c r="M48" s="21">
        <f t="shared" si="36"/>
        <v>0</v>
      </c>
      <c r="N48" s="15">
        <f t="shared" si="21"/>
        <v>36.74</v>
      </c>
      <c r="O48" s="21">
        <f t="shared" si="37"/>
        <v>60.11</v>
      </c>
      <c r="P48" s="21">
        <f t="shared" si="37"/>
        <v>0</v>
      </c>
      <c r="Q48" s="15">
        <f t="shared" si="22"/>
        <v>60.11</v>
      </c>
      <c r="R48" s="21">
        <f t="shared" si="38"/>
        <v>228.26999999999998</v>
      </c>
      <c r="S48" s="21">
        <f t="shared" si="38"/>
        <v>0</v>
      </c>
      <c r="T48" s="15">
        <f t="shared" si="23"/>
        <v>228.26999999999998</v>
      </c>
      <c r="U48" s="21">
        <f t="shared" si="39"/>
        <v>225.76</v>
      </c>
      <c r="V48" s="21">
        <f t="shared" si="39"/>
        <v>0</v>
      </c>
      <c r="W48" s="15">
        <f t="shared" si="24"/>
        <v>225.76</v>
      </c>
      <c r="X48" s="21">
        <f t="shared" si="40"/>
        <v>249.46375000000006</v>
      </c>
      <c r="Y48" s="21">
        <f t="shared" si="40"/>
        <v>0</v>
      </c>
      <c r="Z48" s="15">
        <f t="shared" si="25"/>
        <v>249.46375000000006</v>
      </c>
      <c r="AA48" s="21">
        <f t="shared" si="41"/>
        <v>275.822171875</v>
      </c>
      <c r="AB48" s="21">
        <f t="shared" si="41"/>
        <v>0</v>
      </c>
      <c r="AC48" s="15">
        <f t="shared" si="31"/>
        <v>275.822171875</v>
      </c>
      <c r="AD48" s="21">
        <f t="shared" si="42"/>
        <v>305.16</v>
      </c>
      <c r="AE48" s="21">
        <f t="shared" si="42"/>
        <v>0</v>
      </c>
      <c r="AF48" s="15">
        <f t="shared" si="26"/>
        <v>305.16</v>
      </c>
      <c r="AG48" s="21">
        <f t="shared" si="43"/>
        <v>337.79</v>
      </c>
      <c r="AH48" s="21">
        <f t="shared" si="43"/>
        <v>0</v>
      </c>
      <c r="AI48" s="15">
        <f t="shared" si="27"/>
        <v>337.79</v>
      </c>
      <c r="AJ48" s="21">
        <f t="shared" si="44"/>
        <v>374.1</v>
      </c>
      <c r="AK48" s="21">
        <f t="shared" si="44"/>
        <v>0</v>
      </c>
      <c r="AL48" s="15">
        <f t="shared" si="28"/>
        <v>374.1</v>
      </c>
      <c r="AM48" s="21">
        <f t="shared" si="45"/>
        <v>414.5</v>
      </c>
      <c r="AN48" s="21">
        <f t="shared" si="45"/>
        <v>0</v>
      </c>
      <c r="AO48" s="15">
        <f t="shared" si="29"/>
        <v>414.5</v>
      </c>
      <c r="AP48" s="41">
        <v>1.1125</v>
      </c>
    </row>
    <row r="49" spans="1:42" s="38" customFormat="1" ht="30">
      <c r="A49" s="28"/>
      <c r="B49" s="29" t="s">
        <v>60</v>
      </c>
      <c r="C49" s="25">
        <f>C16+C34</f>
        <v>240.78</v>
      </c>
      <c r="D49" s="25">
        <f t="shared" si="32"/>
        <v>0</v>
      </c>
      <c r="E49" s="15">
        <f t="shared" si="3"/>
        <v>240.78</v>
      </c>
      <c r="F49" s="25">
        <f>F16+F34</f>
        <v>344.11</v>
      </c>
      <c r="G49" s="25">
        <f>G16+G34</f>
        <v>0</v>
      </c>
      <c r="H49" s="15">
        <f t="shared" si="20"/>
        <v>344.11</v>
      </c>
      <c r="I49" s="25">
        <f>I16+I34</f>
        <v>374.32</v>
      </c>
      <c r="J49" s="25">
        <f>J16+J34</f>
        <v>0</v>
      </c>
      <c r="K49" s="15">
        <f t="shared" si="30"/>
        <v>374.32</v>
      </c>
      <c r="L49" s="25">
        <f>L16+L34</f>
        <v>232.3</v>
      </c>
      <c r="M49" s="25">
        <f>M16+M34</f>
        <v>0</v>
      </c>
      <c r="N49" s="15">
        <f t="shared" si="21"/>
        <v>232.3</v>
      </c>
      <c r="O49" s="25">
        <f>O16+O34</f>
        <v>354.53000000000003</v>
      </c>
      <c r="P49" s="25">
        <f>P16+P34</f>
        <v>0</v>
      </c>
      <c r="Q49" s="15">
        <f t="shared" si="22"/>
        <v>354.53000000000003</v>
      </c>
      <c r="R49" s="25">
        <f>R16+R34</f>
        <v>708.38</v>
      </c>
      <c r="S49" s="25">
        <f>S16+S34</f>
        <v>0.4</v>
      </c>
      <c r="T49" s="15">
        <f t="shared" si="23"/>
        <v>708.78</v>
      </c>
      <c r="U49" s="25">
        <f>U16+U34</f>
        <v>635.09</v>
      </c>
      <c r="V49" s="25">
        <f>V16+V34</f>
        <v>0.4</v>
      </c>
      <c r="W49" s="15">
        <f t="shared" si="24"/>
        <v>635.49</v>
      </c>
      <c r="X49" s="25">
        <f>X16+X34</f>
        <v>706.79</v>
      </c>
      <c r="Y49" s="25">
        <f>Y16+Y34</f>
        <v>1.2000000000000002</v>
      </c>
      <c r="Z49" s="15">
        <f t="shared" si="25"/>
        <v>707.99</v>
      </c>
      <c r="AA49" s="25">
        <f>AA16+AA34</f>
        <v>788.0718750000001</v>
      </c>
      <c r="AB49" s="25">
        <f>AB16+AB34</f>
        <v>5.2</v>
      </c>
      <c r="AC49" s="15">
        <f t="shared" si="31"/>
        <v>793.2718750000001</v>
      </c>
      <c r="AD49" s="25">
        <f>AD16+AD34</f>
        <v>886.2285859375</v>
      </c>
      <c r="AE49" s="25">
        <f>AE16+AE34</f>
        <v>22</v>
      </c>
      <c r="AF49" s="15">
        <f t="shared" si="26"/>
        <v>908.2285859375</v>
      </c>
      <c r="AG49" s="25">
        <f>AG16+AG34</f>
        <v>1027.85</v>
      </c>
      <c r="AH49" s="25">
        <f>AH16+AH34</f>
        <v>93.2</v>
      </c>
      <c r="AI49" s="15">
        <f t="shared" si="27"/>
        <v>1121.05</v>
      </c>
      <c r="AJ49" s="25">
        <f>AJ16+AJ34</f>
        <v>1322.86</v>
      </c>
      <c r="AK49" s="25">
        <f>AK16+AK34</f>
        <v>394.8</v>
      </c>
      <c r="AL49" s="15">
        <f t="shared" si="28"/>
        <v>1717.6599999999999</v>
      </c>
      <c r="AM49" s="25">
        <f>AM16+AM34</f>
        <v>2233.29</v>
      </c>
      <c r="AN49" s="25">
        <f>AN16+AN34</f>
        <v>1672.3999999999999</v>
      </c>
      <c r="AO49" s="15">
        <f t="shared" si="29"/>
        <v>3905.6899999999996</v>
      </c>
      <c r="AP49" s="41">
        <v>1.1125</v>
      </c>
    </row>
    <row r="50" spans="1:42" ht="22.5" customHeight="1">
      <c r="A50" s="31"/>
      <c r="B50" s="32" t="s">
        <v>61</v>
      </c>
      <c r="C50" s="21">
        <f t="shared" si="33"/>
        <v>0.01</v>
      </c>
      <c r="D50" s="21">
        <f t="shared" si="32"/>
        <v>0</v>
      </c>
      <c r="E50" s="15">
        <f t="shared" si="3"/>
        <v>0.01</v>
      </c>
      <c r="F50" s="21">
        <f t="shared" si="34"/>
        <v>0.2</v>
      </c>
      <c r="G50" s="21">
        <f t="shared" si="34"/>
        <v>0</v>
      </c>
      <c r="H50" s="15">
        <f t="shared" si="20"/>
        <v>0.2</v>
      </c>
      <c r="I50" s="21">
        <f t="shared" si="35"/>
        <v>0.11</v>
      </c>
      <c r="J50" s="21">
        <f t="shared" si="35"/>
        <v>0</v>
      </c>
      <c r="K50" s="15">
        <f t="shared" si="30"/>
        <v>0.11</v>
      </c>
      <c r="L50" s="21">
        <f t="shared" si="36"/>
        <v>0</v>
      </c>
      <c r="M50" s="21">
        <f t="shared" si="36"/>
        <v>0</v>
      </c>
      <c r="N50" s="15">
        <f t="shared" si="21"/>
        <v>0</v>
      </c>
      <c r="O50" s="21">
        <f t="shared" si="37"/>
        <v>0</v>
      </c>
      <c r="P50" s="21">
        <f t="shared" si="37"/>
        <v>0</v>
      </c>
      <c r="Q50" s="15">
        <f t="shared" si="22"/>
        <v>0</v>
      </c>
      <c r="R50" s="21">
        <f t="shared" si="38"/>
        <v>0</v>
      </c>
      <c r="S50" s="21">
        <f t="shared" si="38"/>
        <v>0</v>
      </c>
      <c r="T50" s="15">
        <f t="shared" si="23"/>
        <v>0</v>
      </c>
      <c r="U50" s="21">
        <f t="shared" si="39"/>
        <v>0</v>
      </c>
      <c r="V50" s="21">
        <f t="shared" si="39"/>
        <v>0</v>
      </c>
      <c r="W50" s="15">
        <f t="shared" si="24"/>
        <v>0</v>
      </c>
      <c r="X50" s="21">
        <f t="shared" si="40"/>
        <v>0</v>
      </c>
      <c r="Y50" s="21">
        <f t="shared" si="40"/>
        <v>0</v>
      </c>
      <c r="Z50" s="15">
        <f t="shared" si="25"/>
        <v>0</v>
      </c>
      <c r="AA50" s="21">
        <f t="shared" si="41"/>
        <v>0</v>
      </c>
      <c r="AB50" s="21">
        <f t="shared" si="41"/>
        <v>0</v>
      </c>
      <c r="AC50" s="15">
        <f t="shared" si="31"/>
        <v>0</v>
      </c>
      <c r="AD50" s="21">
        <f t="shared" si="42"/>
        <v>0</v>
      </c>
      <c r="AE50" s="21">
        <f t="shared" si="42"/>
        <v>0</v>
      </c>
      <c r="AF50" s="15">
        <f t="shared" si="26"/>
        <v>0</v>
      </c>
      <c r="AG50" s="21">
        <f t="shared" si="43"/>
        <v>0</v>
      </c>
      <c r="AH50" s="21">
        <f t="shared" si="43"/>
        <v>0</v>
      </c>
      <c r="AI50" s="15">
        <f t="shared" si="27"/>
        <v>0</v>
      </c>
      <c r="AJ50" s="21">
        <f t="shared" si="44"/>
        <v>0</v>
      </c>
      <c r="AK50" s="21">
        <f t="shared" si="44"/>
        <v>0</v>
      </c>
      <c r="AL50" s="15">
        <f t="shared" si="28"/>
        <v>0</v>
      </c>
      <c r="AM50" s="21">
        <f t="shared" si="45"/>
        <v>0</v>
      </c>
      <c r="AN50" s="21">
        <f t="shared" si="45"/>
        <v>0</v>
      </c>
      <c r="AO50" s="15">
        <f t="shared" si="29"/>
        <v>0</v>
      </c>
      <c r="AP50" s="41">
        <v>1.1125</v>
      </c>
    </row>
    <row r="51" spans="1:42" ht="22.5" customHeight="1">
      <c r="A51" s="31"/>
      <c r="B51" s="32" t="s">
        <v>62</v>
      </c>
      <c r="C51" s="21">
        <f>C18+C36</f>
        <v>47.52</v>
      </c>
      <c r="D51" s="21">
        <f t="shared" si="32"/>
        <v>0</v>
      </c>
      <c r="E51" s="15">
        <f t="shared" si="3"/>
        <v>47.52</v>
      </c>
      <c r="F51" s="21">
        <f t="shared" si="34"/>
        <v>61.93</v>
      </c>
      <c r="G51" s="21">
        <f t="shared" si="34"/>
        <v>0</v>
      </c>
      <c r="H51" s="15">
        <f t="shared" si="20"/>
        <v>61.93</v>
      </c>
      <c r="I51" s="21">
        <f t="shared" si="35"/>
        <v>107.03</v>
      </c>
      <c r="J51" s="21">
        <f t="shared" si="35"/>
        <v>0</v>
      </c>
      <c r="K51" s="15">
        <f t="shared" si="30"/>
        <v>107.03</v>
      </c>
      <c r="L51" s="21">
        <f t="shared" si="36"/>
        <v>32.86</v>
      </c>
      <c r="M51" s="21">
        <f t="shared" si="36"/>
        <v>0</v>
      </c>
      <c r="N51" s="15">
        <f t="shared" si="21"/>
        <v>32.86</v>
      </c>
      <c r="O51" s="21">
        <f t="shared" si="37"/>
        <v>37.59</v>
      </c>
      <c r="P51" s="21">
        <f t="shared" si="37"/>
        <v>0</v>
      </c>
      <c r="Q51" s="15">
        <f t="shared" si="22"/>
        <v>37.59</v>
      </c>
      <c r="R51" s="21">
        <f t="shared" si="38"/>
        <v>104.38</v>
      </c>
      <c r="S51" s="21">
        <f t="shared" si="38"/>
        <v>0</v>
      </c>
      <c r="T51" s="15">
        <f t="shared" si="23"/>
        <v>104.38</v>
      </c>
      <c r="U51" s="21">
        <f t="shared" si="39"/>
        <v>45.8</v>
      </c>
      <c r="V51" s="21">
        <f t="shared" si="39"/>
        <v>0</v>
      </c>
      <c r="W51" s="15">
        <f t="shared" si="24"/>
        <v>45.8</v>
      </c>
      <c r="X51" s="21">
        <f t="shared" si="40"/>
        <v>50.95</v>
      </c>
      <c r="Y51" s="21">
        <f t="shared" si="40"/>
        <v>0</v>
      </c>
      <c r="Z51" s="15">
        <f t="shared" si="25"/>
        <v>50.95</v>
      </c>
      <c r="AA51" s="21">
        <f t="shared" si="41"/>
        <v>56.681875000000005</v>
      </c>
      <c r="AB51" s="21">
        <f t="shared" si="41"/>
        <v>0</v>
      </c>
      <c r="AC51" s="15">
        <f t="shared" si="31"/>
        <v>56.681875000000005</v>
      </c>
      <c r="AD51" s="21">
        <f t="shared" si="42"/>
        <v>63.058585937500006</v>
      </c>
      <c r="AE51" s="21">
        <f t="shared" si="42"/>
        <v>0</v>
      </c>
      <c r="AF51" s="15">
        <f t="shared" si="26"/>
        <v>63.058585937500006</v>
      </c>
      <c r="AG51" s="21">
        <f t="shared" si="43"/>
        <v>70.16</v>
      </c>
      <c r="AH51" s="21">
        <f t="shared" si="43"/>
        <v>0</v>
      </c>
      <c r="AI51" s="15">
        <f t="shared" si="27"/>
        <v>70.16</v>
      </c>
      <c r="AJ51" s="21">
        <f t="shared" si="44"/>
        <v>78.05</v>
      </c>
      <c r="AK51" s="21">
        <f t="shared" si="44"/>
        <v>0</v>
      </c>
      <c r="AL51" s="15">
        <f t="shared" si="28"/>
        <v>78.05</v>
      </c>
      <c r="AM51" s="21">
        <f t="shared" si="45"/>
        <v>86.83</v>
      </c>
      <c r="AN51" s="21">
        <f t="shared" si="45"/>
        <v>0</v>
      </c>
      <c r="AO51" s="15">
        <f t="shared" si="29"/>
        <v>86.83</v>
      </c>
      <c r="AP51" s="41">
        <v>1.1125</v>
      </c>
    </row>
    <row r="52" spans="1:42" ht="22.5" customHeight="1">
      <c r="A52" s="31"/>
      <c r="B52" s="32" t="s">
        <v>59</v>
      </c>
      <c r="C52" s="21">
        <f>C19+C37</f>
        <v>193.25</v>
      </c>
      <c r="D52" s="21">
        <f t="shared" si="32"/>
        <v>0</v>
      </c>
      <c r="E52" s="15">
        <f t="shared" si="3"/>
        <v>193.25</v>
      </c>
      <c r="F52" s="21">
        <f t="shared" si="34"/>
        <v>281.98</v>
      </c>
      <c r="G52" s="21">
        <f t="shared" si="34"/>
        <v>0</v>
      </c>
      <c r="H52" s="15">
        <f t="shared" si="20"/>
        <v>281.98</v>
      </c>
      <c r="I52" s="21">
        <f t="shared" si="35"/>
        <v>267.18</v>
      </c>
      <c r="J52" s="21">
        <f t="shared" si="35"/>
        <v>0</v>
      </c>
      <c r="K52" s="15">
        <f t="shared" si="30"/>
        <v>267.18</v>
      </c>
      <c r="L52" s="21">
        <f t="shared" si="36"/>
        <v>199.44</v>
      </c>
      <c r="M52" s="21">
        <f t="shared" si="36"/>
        <v>0</v>
      </c>
      <c r="N52" s="15">
        <f t="shared" si="21"/>
        <v>199.44</v>
      </c>
      <c r="O52" s="21">
        <f t="shared" si="37"/>
        <v>316.94</v>
      </c>
      <c r="P52" s="21">
        <f t="shared" si="37"/>
        <v>0</v>
      </c>
      <c r="Q52" s="15">
        <f t="shared" si="22"/>
        <v>316.94</v>
      </c>
      <c r="R52" s="21">
        <f t="shared" si="38"/>
        <v>604</v>
      </c>
      <c r="S52" s="21">
        <f t="shared" si="38"/>
        <v>0.4</v>
      </c>
      <c r="T52" s="15">
        <f t="shared" si="23"/>
        <v>604.4</v>
      </c>
      <c r="U52" s="21">
        <f t="shared" si="39"/>
        <v>589.69</v>
      </c>
      <c r="V52" s="21">
        <f t="shared" si="39"/>
        <v>0</v>
      </c>
      <c r="W52" s="15">
        <f t="shared" si="24"/>
        <v>589.69</v>
      </c>
      <c r="X52" s="21">
        <f t="shared" si="40"/>
        <v>655.485</v>
      </c>
      <c r="Y52" s="21">
        <f t="shared" si="40"/>
        <v>0</v>
      </c>
      <c r="Z52" s="15">
        <f t="shared" si="25"/>
        <v>655.485</v>
      </c>
      <c r="AA52" s="21">
        <f t="shared" si="41"/>
        <v>728.6850625000001</v>
      </c>
      <c r="AB52" s="21">
        <f t="shared" si="41"/>
        <v>0</v>
      </c>
      <c r="AC52" s="15">
        <f t="shared" si="31"/>
        <v>728.6850625000001</v>
      </c>
      <c r="AD52" s="21">
        <f t="shared" si="42"/>
        <v>810.12075703125</v>
      </c>
      <c r="AE52" s="21">
        <f t="shared" si="42"/>
        <v>0</v>
      </c>
      <c r="AF52" s="15">
        <f t="shared" si="26"/>
        <v>810.12075703125</v>
      </c>
      <c r="AG52" s="21">
        <f t="shared" si="43"/>
        <v>900.09</v>
      </c>
      <c r="AH52" s="21">
        <f t="shared" si="43"/>
        <v>0</v>
      </c>
      <c r="AI52" s="15">
        <f t="shared" si="27"/>
        <v>900.09</v>
      </c>
      <c r="AJ52" s="21">
        <f t="shared" si="44"/>
        <v>1000.81</v>
      </c>
      <c r="AK52" s="21">
        <f t="shared" si="44"/>
        <v>0</v>
      </c>
      <c r="AL52" s="15">
        <f t="shared" si="28"/>
        <v>1000.81</v>
      </c>
      <c r="AM52" s="21">
        <f t="shared" si="45"/>
        <v>1112.86</v>
      </c>
      <c r="AN52" s="21">
        <f t="shared" si="45"/>
        <v>0</v>
      </c>
      <c r="AO52" s="15">
        <f t="shared" si="29"/>
        <v>1112.86</v>
      </c>
      <c r="AP52" s="41">
        <v>1.1125</v>
      </c>
    </row>
    <row r="53" spans="1:42" s="38" customFormat="1" ht="36" customHeight="1">
      <c r="A53" s="28"/>
      <c r="B53" s="29" t="s">
        <v>63</v>
      </c>
      <c r="C53" s="25">
        <f>C20+C38</f>
        <v>39.28</v>
      </c>
      <c r="D53" s="25">
        <f t="shared" si="32"/>
        <v>0</v>
      </c>
      <c r="E53" s="15">
        <f t="shared" si="3"/>
        <v>39.28</v>
      </c>
      <c r="F53" s="25">
        <f t="shared" si="34"/>
        <v>77.13</v>
      </c>
      <c r="G53" s="25">
        <f t="shared" si="34"/>
        <v>0</v>
      </c>
      <c r="H53" s="15">
        <f t="shared" si="20"/>
        <v>77.13</v>
      </c>
      <c r="I53" s="25">
        <f t="shared" si="35"/>
        <v>88.87</v>
      </c>
      <c r="J53" s="25">
        <f t="shared" si="35"/>
        <v>0</v>
      </c>
      <c r="K53" s="15">
        <f t="shared" si="30"/>
        <v>88.87</v>
      </c>
      <c r="L53" s="25">
        <f t="shared" si="36"/>
        <v>56.66</v>
      </c>
      <c r="M53" s="25">
        <f t="shared" si="36"/>
        <v>0</v>
      </c>
      <c r="N53" s="15">
        <f t="shared" si="21"/>
        <v>56.66</v>
      </c>
      <c r="O53" s="25">
        <f t="shared" si="37"/>
        <v>25.29</v>
      </c>
      <c r="P53" s="25">
        <f t="shared" si="37"/>
        <v>0</v>
      </c>
      <c r="Q53" s="15">
        <f t="shared" si="22"/>
        <v>25.29</v>
      </c>
      <c r="R53" s="25">
        <f t="shared" si="38"/>
        <v>189.09</v>
      </c>
      <c r="S53" s="25">
        <f t="shared" si="38"/>
        <v>0</v>
      </c>
      <c r="T53" s="15">
        <f t="shared" si="23"/>
        <v>189.09</v>
      </c>
      <c r="U53" s="25">
        <f t="shared" si="39"/>
        <v>204.07</v>
      </c>
      <c r="V53" s="25">
        <f t="shared" si="39"/>
        <v>0</v>
      </c>
      <c r="W53" s="15">
        <f t="shared" si="24"/>
        <v>204.07</v>
      </c>
      <c r="X53" s="25">
        <f t="shared" si="40"/>
        <v>227.027875</v>
      </c>
      <c r="Y53" s="25">
        <f t="shared" si="40"/>
        <v>0</v>
      </c>
      <c r="Z53" s="15">
        <f t="shared" si="25"/>
        <v>227.027875</v>
      </c>
      <c r="AA53" s="25">
        <f t="shared" si="41"/>
        <v>252.5685109375</v>
      </c>
      <c r="AB53" s="25">
        <f t="shared" si="41"/>
        <v>0</v>
      </c>
      <c r="AC53" s="15">
        <f t="shared" si="31"/>
        <v>252.5685109375</v>
      </c>
      <c r="AD53" s="25">
        <f t="shared" si="42"/>
        <v>280.9824684179688</v>
      </c>
      <c r="AE53" s="25">
        <f t="shared" si="42"/>
        <v>0</v>
      </c>
      <c r="AF53" s="15">
        <f t="shared" si="26"/>
        <v>280.9824684179688</v>
      </c>
      <c r="AG53" s="25">
        <f t="shared" si="43"/>
        <v>312.6</v>
      </c>
      <c r="AH53" s="25">
        <f t="shared" si="43"/>
        <v>0</v>
      </c>
      <c r="AI53" s="15">
        <f t="shared" si="27"/>
        <v>312.6</v>
      </c>
      <c r="AJ53" s="25">
        <f t="shared" si="44"/>
        <v>347.75</v>
      </c>
      <c r="AK53" s="25">
        <f t="shared" si="44"/>
        <v>0</v>
      </c>
      <c r="AL53" s="15">
        <f t="shared" si="28"/>
        <v>347.75</v>
      </c>
      <c r="AM53" s="25">
        <f t="shared" si="45"/>
        <v>386.88</v>
      </c>
      <c r="AN53" s="25">
        <f t="shared" si="45"/>
        <v>0</v>
      </c>
      <c r="AO53" s="15">
        <f t="shared" si="29"/>
        <v>386.88</v>
      </c>
      <c r="AP53" s="41">
        <v>1.1125</v>
      </c>
    </row>
    <row r="54" spans="1:41" ht="22.5" customHeight="1">
      <c r="A54" s="28" t="s">
        <v>72</v>
      </c>
      <c r="B54" s="29" t="s">
        <v>64</v>
      </c>
      <c r="C54" s="28"/>
      <c r="D54" s="28"/>
      <c r="E54" s="28">
        <v>14.64</v>
      </c>
      <c r="F54" s="28"/>
      <c r="G54" s="28"/>
      <c r="H54" s="28">
        <v>-16.86</v>
      </c>
      <c r="I54" s="28"/>
      <c r="J54" s="28"/>
      <c r="K54" s="28">
        <v>-19.31</v>
      </c>
      <c r="L54" s="28"/>
      <c r="M54" s="28"/>
      <c r="N54" s="28">
        <v>-39.8</v>
      </c>
      <c r="O54" s="28"/>
      <c r="P54" s="28"/>
      <c r="Q54" s="28">
        <v>26.03</v>
      </c>
      <c r="R54" s="26"/>
      <c r="S54" s="26"/>
      <c r="T54" s="26"/>
      <c r="U54" s="26"/>
      <c r="V54" s="26"/>
      <c r="W54" s="26"/>
      <c r="X54" s="28"/>
      <c r="Y54" s="28"/>
      <c r="Z54" s="28"/>
      <c r="AA54" s="28"/>
      <c r="AB54" s="28"/>
      <c r="AC54" s="28"/>
      <c r="AD54" s="28"/>
      <c r="AE54" s="16"/>
      <c r="AF54" s="16"/>
      <c r="AG54" s="16"/>
      <c r="AH54" s="28"/>
      <c r="AI54" s="28"/>
      <c r="AJ54" s="28"/>
      <c r="AK54" s="28"/>
      <c r="AL54" s="28"/>
      <c r="AM54" s="28"/>
      <c r="AN54" s="28"/>
      <c r="AO54" s="28"/>
    </row>
    <row r="55" spans="1:41" ht="30">
      <c r="A55" s="28"/>
      <c r="B55" s="35" t="s">
        <v>71</v>
      </c>
      <c r="C55" s="28"/>
      <c r="D55" s="28"/>
      <c r="E55" s="28">
        <v>233</v>
      </c>
      <c r="F55" s="28"/>
      <c r="G55" s="28"/>
      <c r="H55" s="28">
        <v>109</v>
      </c>
      <c r="I55" s="28"/>
      <c r="J55" s="28"/>
      <c r="K55" s="28">
        <v>290</v>
      </c>
      <c r="L55" s="28"/>
      <c r="M55" s="28"/>
      <c r="N55" s="28">
        <v>-345</v>
      </c>
      <c r="O55" s="28"/>
      <c r="P55" s="28"/>
      <c r="Q55" s="28">
        <v>125</v>
      </c>
      <c r="R55" s="26"/>
      <c r="S55" s="26"/>
      <c r="T55" s="24">
        <f>128.76-69.44</f>
        <v>59.31999999999999</v>
      </c>
      <c r="U55" s="24"/>
      <c r="V55" s="24"/>
      <c r="W55" s="24">
        <f>69.44-69.4</f>
        <v>0.03999999999999204</v>
      </c>
      <c r="X55" s="28"/>
      <c r="Y55" s="44"/>
      <c r="Z55" s="28"/>
      <c r="AA55" s="28"/>
      <c r="AB55" s="28"/>
      <c r="AC55" s="28"/>
      <c r="AD55" s="28"/>
      <c r="AE55" s="16"/>
      <c r="AF55" s="16"/>
      <c r="AG55" s="16"/>
      <c r="AH55" s="28"/>
      <c r="AI55" s="28"/>
      <c r="AJ55" s="28"/>
      <c r="AK55" s="28"/>
      <c r="AL55" s="28"/>
      <c r="AM55" s="28"/>
      <c r="AN55" s="28"/>
      <c r="AO55" s="28"/>
    </row>
    <row r="56" spans="1:41" ht="32.25" customHeight="1">
      <c r="A56" s="28"/>
      <c r="B56" s="35" t="s">
        <v>65</v>
      </c>
      <c r="C56" s="28"/>
      <c r="D56" s="28"/>
      <c r="E56" s="28">
        <v>0</v>
      </c>
      <c r="F56" s="28"/>
      <c r="G56" s="28"/>
      <c r="H56" s="28">
        <v>0</v>
      </c>
      <c r="I56" s="28"/>
      <c r="J56" s="28"/>
      <c r="K56" s="28">
        <v>0</v>
      </c>
      <c r="L56" s="28"/>
      <c r="M56" s="28"/>
      <c r="N56" s="28">
        <v>0</v>
      </c>
      <c r="O56" s="28"/>
      <c r="P56" s="28"/>
      <c r="Q56" s="28">
        <v>0</v>
      </c>
      <c r="R56" s="26"/>
      <c r="S56" s="26"/>
      <c r="T56" s="26">
        <f>1817-1817</f>
        <v>0</v>
      </c>
      <c r="U56" s="26"/>
      <c r="V56" s="26"/>
      <c r="W56" s="26">
        <f>1817-1817</f>
        <v>0</v>
      </c>
      <c r="X56" s="28"/>
      <c r="Y56" s="44"/>
      <c r="Z56" s="28"/>
      <c r="AA56" s="28"/>
      <c r="AB56" s="28"/>
      <c r="AC56" s="28"/>
      <c r="AD56" s="28"/>
      <c r="AE56" s="16"/>
      <c r="AF56" s="16"/>
      <c r="AG56" s="16"/>
      <c r="AH56" s="28"/>
      <c r="AI56" s="28"/>
      <c r="AJ56" s="28"/>
      <c r="AK56" s="28"/>
      <c r="AL56" s="28"/>
      <c r="AM56" s="28"/>
      <c r="AN56" s="28"/>
      <c r="AO56" s="28"/>
    </row>
    <row r="57" spans="1:41" ht="30">
      <c r="A57" s="26"/>
      <c r="B57" s="45" t="s">
        <v>65</v>
      </c>
      <c r="C57" s="26"/>
      <c r="D57" s="26"/>
      <c r="E57" s="24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46"/>
      <c r="Z57" s="26"/>
      <c r="AA57" s="26"/>
      <c r="AB57" s="26"/>
      <c r="AC57" s="26"/>
      <c r="AD57" s="26"/>
      <c r="AE57" s="33"/>
      <c r="AF57" s="33"/>
      <c r="AG57" s="33"/>
      <c r="AH57" s="26"/>
      <c r="AI57" s="26"/>
      <c r="AJ57" s="26"/>
      <c r="AK57" s="26"/>
      <c r="AL57" s="26"/>
      <c r="AM57" s="26"/>
      <c r="AN57" s="26"/>
      <c r="AO57" s="26"/>
    </row>
  </sheetData>
  <sheetProtection/>
  <mergeCells count="19">
    <mergeCell ref="X2:Z2"/>
    <mergeCell ref="C1:Q1"/>
    <mergeCell ref="R1:T1"/>
    <mergeCell ref="C2:E2"/>
    <mergeCell ref="F2:H2"/>
    <mergeCell ref="I2:K2"/>
    <mergeCell ref="L2:N2"/>
    <mergeCell ref="O2:Q2"/>
    <mergeCell ref="R2:T2"/>
    <mergeCell ref="AP2:AQ2"/>
    <mergeCell ref="U1:W1"/>
    <mergeCell ref="U2:W2"/>
    <mergeCell ref="X1:Z1"/>
    <mergeCell ref="AA1:AO1"/>
    <mergeCell ref="AD2:AF2"/>
    <mergeCell ref="AG2:AI2"/>
    <mergeCell ref="AJ2:AL2"/>
    <mergeCell ref="AM2:AO2"/>
    <mergeCell ref="AA2:AC2"/>
  </mergeCells>
  <printOptions gridLines="1" horizontalCentered="1"/>
  <pageMargins left="0.39" right="0.35" top="0.45" bottom="1.34" header="0.46" footer="1.02"/>
  <pageSetup blackAndWhite="1" firstPageNumber="118" useFirstPageNumber="1" fitToWidth="3" horizontalDpi="600" verticalDpi="600" orientation="landscape" paperSize="9" scale="95" r:id="rId1"/>
  <headerFooter alignWithMargins="0">
    <oddHeader>&amp;L&amp;"Arial,Bold"&amp;12Name of State&amp;C&amp;"Arial,Bold"&amp;12Capital Disbursement&amp;R&amp;"Arial,Bold"&amp;12Statement - 4(b)
Rs. in Crore</oddHeader>
    <oddFooter>&amp;C&amp;P</oddFooter>
  </headerFooter>
  <rowBreaks count="1" manualBreakCount="1">
    <brk id="22" max="40" man="1"/>
  </rowBreaks>
  <colBreaks count="1" manualBreakCount="1">
    <brk id="3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2013-12-05T05:36:21Z</cp:lastPrinted>
  <dcterms:created xsi:type="dcterms:W3CDTF">2008-02-29T08:56:34Z</dcterms:created>
  <dcterms:modified xsi:type="dcterms:W3CDTF">2013-12-05T05:38:27Z</dcterms:modified>
  <cp:category/>
  <cp:version/>
  <cp:contentType/>
  <cp:contentStatus/>
</cp:coreProperties>
</file>